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50" windowWidth="19320" windowHeight="7935"/>
  </bookViews>
  <sheets>
    <sheet name="Tabelle1" sheetId="1" r:id="rId1"/>
    <sheet name="Tabelle2" sheetId="2" r:id="rId2"/>
    <sheet name="Tabelle3" sheetId="3" r:id="rId3"/>
  </sheets>
  <calcPr calcId="145621"/>
</workbook>
</file>

<file path=xl/calcChain.xml><?xml version="1.0" encoding="utf-8"?>
<calcChain xmlns="http://schemas.openxmlformats.org/spreadsheetml/2006/main">
  <c r="B97" i="1" l="1"/>
  <c r="B98" i="1"/>
  <c r="B99" i="1"/>
  <c r="B100" i="1"/>
  <c r="B92" i="1"/>
  <c r="B91" i="1"/>
  <c r="B90" i="1"/>
  <c r="C51" i="1"/>
  <c r="C50" i="1"/>
  <c r="C49" i="1"/>
  <c r="C38" i="1"/>
  <c r="C37" i="1"/>
  <c r="C36" i="1"/>
  <c r="B93" i="1" l="1"/>
  <c r="G119" i="1"/>
  <c r="C55" i="1"/>
  <c r="C42" i="1"/>
  <c r="C43" i="1" s="1"/>
  <c r="G108" i="1"/>
  <c r="C41" i="1"/>
  <c r="G41" i="1"/>
  <c r="F41" i="1"/>
  <c r="E41" i="1"/>
  <c r="D41" i="1"/>
  <c r="C57" i="1"/>
  <c r="D57" i="1" s="1"/>
  <c r="E57" i="1" s="1"/>
  <c r="F57" i="1" s="1"/>
  <c r="G57" i="1" s="1"/>
  <c r="C56" i="1"/>
  <c r="D56" i="1" s="1"/>
  <c r="E56" i="1" s="1"/>
  <c r="F56" i="1" s="1"/>
  <c r="G56" i="1" s="1"/>
  <c r="D54" i="1"/>
  <c r="E54" i="1"/>
  <c r="F54" i="1"/>
  <c r="G54" i="1"/>
  <c r="C54" i="1"/>
  <c r="D55" i="1"/>
  <c r="E55" i="1" s="1"/>
  <c r="G81" i="1"/>
  <c r="G67" i="1"/>
  <c r="D80" i="1"/>
  <c r="D118" i="1" s="1"/>
  <c r="D66" i="1"/>
  <c r="C80" i="1"/>
  <c r="C118" i="1" s="1"/>
  <c r="C66" i="1"/>
  <c r="C65" i="1"/>
  <c r="D65" i="1" s="1"/>
  <c r="D79" i="1" s="1"/>
  <c r="C64" i="1"/>
  <c r="C78" i="1" s="1"/>
  <c r="D32" i="1"/>
  <c r="B116" i="1" s="1"/>
  <c r="C32" i="1"/>
  <c r="B105" i="1" s="1"/>
  <c r="B110" i="1" s="1"/>
  <c r="B111" i="1" s="1"/>
  <c r="C22" i="1"/>
  <c r="D69" i="1" s="1"/>
  <c r="D22" i="1"/>
  <c r="E83" i="1" s="1"/>
  <c r="C44" i="1" l="1"/>
  <c r="D42" i="1"/>
  <c r="D43" i="1" s="1"/>
  <c r="C45" i="1"/>
  <c r="C107" i="1" s="1"/>
  <c r="D64" i="1"/>
  <c r="C83" i="1"/>
  <c r="D83" i="1"/>
  <c r="C63" i="1"/>
  <c r="C68" i="1" s="1"/>
  <c r="E65" i="1"/>
  <c r="C79" i="1"/>
  <c r="C77" i="1" s="1"/>
  <c r="F83" i="1"/>
  <c r="B121" i="1"/>
  <c r="B122" i="1"/>
  <c r="G69" i="1"/>
  <c r="E69" i="1"/>
  <c r="C69" i="1"/>
  <c r="F69" i="1"/>
  <c r="G83" i="1"/>
  <c r="D44" i="1"/>
  <c r="D45" i="1" s="1"/>
  <c r="D107" i="1" s="1"/>
  <c r="C58" i="1"/>
  <c r="F55" i="1"/>
  <c r="E58" i="1"/>
  <c r="D58" i="1"/>
  <c r="E42" i="1" l="1"/>
  <c r="C70" i="1"/>
  <c r="C71" i="1" s="1"/>
  <c r="C109" i="1" s="1"/>
  <c r="C117" i="1"/>
  <c r="C106" i="1"/>
  <c r="C82" i="1"/>
  <c r="C84" i="1" s="1"/>
  <c r="C85" i="1" s="1"/>
  <c r="C120" i="1" s="1"/>
  <c r="C121" i="1" s="1"/>
  <c r="F65" i="1"/>
  <c r="E79" i="1"/>
  <c r="E66" i="1"/>
  <c r="D63" i="1"/>
  <c r="D68" i="1" s="1"/>
  <c r="D70" i="1" s="1"/>
  <c r="D71" i="1" s="1"/>
  <c r="D109" i="1" s="1"/>
  <c r="E64" i="1"/>
  <c r="E80" i="1"/>
  <c r="E118" i="1" s="1"/>
  <c r="D78" i="1"/>
  <c r="D77" i="1" s="1"/>
  <c r="D72" i="1"/>
  <c r="C72" i="1"/>
  <c r="C86" i="1"/>
  <c r="E44" i="1"/>
  <c r="E43" i="1"/>
  <c r="F42" i="1"/>
  <c r="G55" i="1"/>
  <c r="C110" i="1" l="1"/>
  <c r="C122" i="1"/>
  <c r="C111" i="1"/>
  <c r="E45" i="1"/>
  <c r="E107" i="1" s="1"/>
  <c r="D117" i="1"/>
  <c r="D106" i="1"/>
  <c r="D82" i="1"/>
  <c r="D84" i="1" s="1"/>
  <c r="D85" i="1" s="1"/>
  <c r="D120" i="1" s="1"/>
  <c r="D121" i="1" s="1"/>
  <c r="D122" i="1" s="1"/>
  <c r="F64" i="1"/>
  <c r="F66" i="1"/>
  <c r="E78" i="1"/>
  <c r="E77" i="1" s="1"/>
  <c r="F80" i="1"/>
  <c r="F118" i="1" s="1"/>
  <c r="E63" i="1"/>
  <c r="E68" i="1" s="1"/>
  <c r="E70" i="1" s="1"/>
  <c r="E71" i="1" s="1"/>
  <c r="G65" i="1"/>
  <c r="G79" i="1" s="1"/>
  <c r="F79" i="1"/>
  <c r="D110" i="1"/>
  <c r="D111" i="1" s="1"/>
  <c r="E72" i="1"/>
  <c r="E109" i="1"/>
  <c r="F43" i="1"/>
  <c r="G42" i="1"/>
  <c r="F44" i="1"/>
  <c r="F58" i="1"/>
  <c r="G58" i="1"/>
  <c r="D86" i="1" l="1"/>
  <c r="E106" i="1"/>
  <c r="E110" i="1" s="1"/>
  <c r="E111" i="1" s="1"/>
  <c r="E117" i="1"/>
  <c r="E82" i="1"/>
  <c r="E84" i="1" s="1"/>
  <c r="E85" i="1" s="1"/>
  <c r="E120" i="1" s="1"/>
  <c r="G64" i="1"/>
  <c r="G66" i="1"/>
  <c r="F63" i="1"/>
  <c r="F68" i="1" s="1"/>
  <c r="F70" i="1" s="1"/>
  <c r="F71" i="1" s="1"/>
  <c r="F109" i="1" s="1"/>
  <c r="G80" i="1"/>
  <c r="G118" i="1" s="1"/>
  <c r="F78" i="1"/>
  <c r="F77" i="1" s="1"/>
  <c r="E86" i="1"/>
  <c r="G44" i="1"/>
  <c r="G43" i="1"/>
  <c r="F45" i="1"/>
  <c r="F107" i="1" s="1"/>
  <c r="F72" i="1" l="1"/>
  <c r="E121" i="1"/>
  <c r="G45" i="1"/>
  <c r="G107" i="1" s="1"/>
  <c r="F117" i="1"/>
  <c r="F106" i="1"/>
  <c r="F82" i="1"/>
  <c r="F84" i="1" s="1"/>
  <c r="F85" i="1" s="1"/>
  <c r="F120" i="1" s="1"/>
  <c r="F121" i="1" s="1"/>
  <c r="F122" i="1" s="1"/>
  <c r="G78" i="1"/>
  <c r="G77" i="1" s="1"/>
  <c r="G63" i="1"/>
  <c r="G68" i="1" s="1"/>
  <c r="G70" i="1" s="1"/>
  <c r="F110" i="1"/>
  <c r="F111" i="1" s="1"/>
  <c r="F86" i="1"/>
  <c r="E122" i="1" l="1"/>
  <c r="G71" i="1"/>
  <c r="G109" i="1" s="1"/>
  <c r="G106" i="1"/>
  <c r="G117" i="1"/>
  <c r="G82" i="1"/>
  <c r="G84" i="1" s="1"/>
  <c r="G85" i="1" s="1"/>
  <c r="G120" i="1" s="1"/>
  <c r="G121" i="1" l="1"/>
  <c r="G110" i="1"/>
  <c r="B127" i="1" s="1"/>
  <c r="G86" i="1"/>
  <c r="G72" i="1"/>
  <c r="G122" i="1" l="1"/>
  <c r="B126" i="1"/>
  <c r="G111" i="1"/>
</calcChain>
</file>

<file path=xl/sharedStrings.xml><?xml version="1.0" encoding="utf-8"?>
<sst xmlns="http://schemas.openxmlformats.org/spreadsheetml/2006/main" count="132" uniqueCount="69">
  <si>
    <t>Plant A</t>
  </si>
  <si>
    <t>Plant B</t>
  </si>
  <si>
    <t>Land</t>
  </si>
  <si>
    <t>Buildings</t>
  </si>
  <si>
    <t>Machinery</t>
  </si>
  <si>
    <t>Furnishings</t>
  </si>
  <si>
    <t>Operation expenses</t>
  </si>
  <si>
    <t>Fixed costs</t>
  </si>
  <si>
    <t>Labour costs per unit</t>
  </si>
  <si>
    <t>Var. costs per unit</t>
  </si>
  <si>
    <t>Sales</t>
  </si>
  <si>
    <t>Selling price per unit</t>
  </si>
  <si>
    <t xml:space="preserve">Time </t>
  </si>
  <si>
    <t>Resell of land</t>
  </si>
  <si>
    <t>Initial Investment</t>
  </si>
  <si>
    <t>Terminal cash flows</t>
  </si>
  <si>
    <t>Depreciation for machinery</t>
  </si>
  <si>
    <t>Machinery resell rate in%</t>
  </si>
  <si>
    <t>Tax rate in%</t>
  </si>
  <si>
    <t>Nominal WACC in%</t>
  </si>
  <si>
    <t>Inflation by year in%</t>
  </si>
  <si>
    <t xml:space="preserve">Economic growth rate </t>
  </si>
  <si>
    <t>Year 0</t>
  </si>
  <si>
    <t>Year 1</t>
  </si>
  <si>
    <t>Year 2</t>
  </si>
  <si>
    <t>Year 3</t>
  </si>
  <si>
    <t>Year 4</t>
  </si>
  <si>
    <t>Year 5</t>
  </si>
  <si>
    <t>Revenue</t>
  </si>
  <si>
    <t>Selling price</t>
  </si>
  <si>
    <t>Operating costs</t>
  </si>
  <si>
    <t>Profit on sale of land and building</t>
  </si>
  <si>
    <t>EBDIT</t>
  </si>
  <si>
    <t>Depreciation of machinery</t>
  </si>
  <si>
    <t>Incremental taxable profit</t>
  </si>
  <si>
    <t>Net profit after tax</t>
  </si>
  <si>
    <t>1. Calculation of tax payable plant A</t>
  </si>
  <si>
    <t>2. Calculation of tax payable plant B</t>
  </si>
  <si>
    <t>Variable costs per unit</t>
  </si>
  <si>
    <t xml:space="preserve">Labour costs per unit </t>
  </si>
  <si>
    <t xml:space="preserve">Year 1 </t>
  </si>
  <si>
    <t>Variable costs</t>
  </si>
  <si>
    <t>Labour costs</t>
  </si>
  <si>
    <t>Cash flow</t>
  </si>
  <si>
    <t>Earnings from sale of machinery</t>
  </si>
  <si>
    <t>Earnings from sale of land and buildings</t>
  </si>
  <si>
    <t>Working capital</t>
  </si>
  <si>
    <t>Terminal cash flow B:</t>
  </si>
  <si>
    <t>Terminal cash flow  A:</t>
  </si>
  <si>
    <t>Tax payable</t>
  </si>
  <si>
    <t>Net cash flows</t>
  </si>
  <si>
    <t xml:space="preserve">Discounted cash flows </t>
  </si>
  <si>
    <t>3. Calculation of net cash flows A</t>
  </si>
  <si>
    <t>4. Calculation of net cash flows B</t>
  </si>
  <si>
    <t>Operating cash flow A:</t>
  </si>
  <si>
    <t>Operating cash flow B:</t>
  </si>
  <si>
    <t xml:space="preserve">Provision </t>
  </si>
  <si>
    <t>NPV A</t>
  </si>
  <si>
    <t>NPV B</t>
  </si>
  <si>
    <t>Tax on profit (0.3)</t>
  </si>
  <si>
    <t>Initial investment</t>
  </si>
  <si>
    <t>Initial costs</t>
  </si>
  <si>
    <t>5. Final result of NPV for A and B to compare</t>
  </si>
  <si>
    <t>Total:</t>
  </si>
  <si>
    <t>Input cells</t>
  </si>
  <si>
    <t>Output cells</t>
  </si>
  <si>
    <r>
      <t>As usual, no responsibility is taken for the correctness of the details provided.</t>
    </r>
    <r>
      <rPr>
        <sz val="11"/>
        <color theme="1"/>
        <rFont val="Calibri"/>
        <family val="2"/>
        <scheme val="minor"/>
      </rPr>
      <t xml:space="preserve">  </t>
    </r>
  </si>
  <si>
    <t>Project Evaluation</t>
  </si>
  <si>
    <t>Frino, Alex; Chen, Zhian; Hill, Amelia; Comerton-Ford, Carole; Kelly, Simone, Introduction to Corporate Finance, Pearson Publishing Company, Frenchs Forrest NSW, 2006, Chapter 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</si>
</sst>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C09]#,##0.00"/>
    <numFmt numFmtId="165" formatCode="0.0000"/>
    <numFmt numFmtId="166" formatCode="_-* #,##0.00\ [$€-407]_-;\-* #,##0.00\ [$€-407]_-;_-* &quot;-&quot;??\ [$€-407]_-;_-@_-"/>
  </numFmts>
  <fonts count="12" x14ac:knownFonts="1">
    <font>
      <sz val="11"/>
      <color theme="1"/>
      <name val="Calibri"/>
      <family val="2"/>
      <scheme val="minor"/>
    </font>
    <font>
      <sz val="8"/>
      <name val="Arial"/>
      <family val="2"/>
    </font>
    <font>
      <b/>
      <sz val="18"/>
      <color indexed="9"/>
      <name val="Arial"/>
      <family val="2"/>
    </font>
    <font>
      <b/>
      <sz val="12"/>
      <color indexed="9"/>
      <name val="Arial"/>
      <family val="2"/>
    </font>
    <font>
      <sz val="11"/>
      <color theme="1"/>
      <name val="Arial"/>
      <family val="2"/>
    </font>
    <font>
      <b/>
      <sz val="11"/>
      <color theme="1"/>
      <name val="Arial"/>
      <family val="2"/>
    </font>
    <font>
      <i/>
      <sz val="11"/>
      <color theme="1"/>
      <name val="Arial"/>
      <family val="2"/>
    </font>
    <font>
      <sz val="11"/>
      <name val="Arial"/>
      <family val="2"/>
    </font>
    <font>
      <sz val="11"/>
      <color rgb="FFC00000"/>
      <name val="Arial"/>
      <family val="2"/>
    </font>
    <font>
      <sz val="18"/>
      <color theme="0"/>
      <name val="Arial"/>
      <family val="2"/>
    </font>
    <font>
      <b/>
      <sz val="12"/>
      <color theme="0"/>
      <name val="Arial"/>
      <family val="2"/>
    </font>
    <font>
      <b/>
      <sz val="12"/>
      <color theme="1"/>
      <name val="Arial"/>
      <family val="2"/>
    </font>
  </fonts>
  <fills count="8">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rgb="FFFFFF99"/>
        <bgColor indexed="64"/>
      </patternFill>
    </fill>
    <fill>
      <patternFill patternType="solid">
        <fgColor rgb="FF000066"/>
        <bgColor indexed="64"/>
      </patternFill>
    </fill>
    <fill>
      <patternFill patternType="solid">
        <fgColor rgb="FF000066"/>
        <bgColor indexed="32"/>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66">
    <xf numFmtId="0" fontId="0" fillId="0" borderId="0" xfId="0"/>
    <xf numFmtId="0" fontId="1" fillId="3" borderId="0" xfId="0" applyFont="1" applyFill="1" applyAlignment="1">
      <alignment vertical="top"/>
    </xf>
    <xf numFmtId="44" fontId="1" fillId="4" borderId="0" xfId="0" applyNumberFormat="1" applyFont="1" applyFill="1" applyBorder="1" applyAlignment="1">
      <alignment vertical="top"/>
    </xf>
    <xf numFmtId="0" fontId="4" fillId="2" borderId="0" xfId="0" applyFont="1" applyFill="1" applyBorder="1"/>
    <xf numFmtId="0" fontId="4" fillId="0" borderId="0" xfId="0" applyFont="1" applyBorder="1"/>
    <xf numFmtId="0" fontId="5" fillId="0" borderId="0" xfId="0" applyFont="1" applyBorder="1"/>
    <xf numFmtId="3" fontId="4" fillId="0" borderId="0" xfId="0" applyNumberFormat="1" applyFont="1" applyBorder="1"/>
    <xf numFmtId="164" fontId="4" fillId="0" borderId="0" xfId="0" applyNumberFormat="1" applyFont="1" applyFill="1" applyBorder="1"/>
    <xf numFmtId="0" fontId="5" fillId="0" borderId="0" xfId="0" applyFont="1" applyBorder="1" applyAlignment="1">
      <alignment horizontal="left"/>
    </xf>
    <xf numFmtId="0" fontId="7" fillId="0" borderId="0" xfId="0" applyFont="1" applyBorder="1"/>
    <xf numFmtId="0" fontId="4" fillId="0" borderId="0" xfId="0" applyFont="1" applyBorder="1" applyAlignment="1">
      <alignment horizontal="right"/>
    </xf>
    <xf numFmtId="164" fontId="4" fillId="0" borderId="0" xfId="0" applyNumberFormat="1" applyFont="1" applyBorder="1"/>
    <xf numFmtId="0" fontId="4" fillId="0" borderId="0" xfId="0" applyFont="1" applyFill="1" applyBorder="1"/>
    <xf numFmtId="0" fontId="5" fillId="0" borderId="0" xfId="0" applyFont="1" applyFill="1" applyBorder="1" applyAlignment="1">
      <alignment horizontal="left"/>
    </xf>
    <xf numFmtId="164" fontId="8" fillId="0" borderId="0" xfId="0" applyNumberFormat="1" applyFont="1" applyBorder="1"/>
    <xf numFmtId="0" fontId="4" fillId="0" borderId="0" xfId="0" applyFont="1" applyFill="1" applyBorder="1" applyAlignment="1">
      <alignment horizontal="left"/>
    </xf>
    <xf numFmtId="0" fontId="4" fillId="0" borderId="0" xfId="0" applyFont="1"/>
    <xf numFmtId="0" fontId="3" fillId="7" borderId="2" xfId="0" applyFont="1" applyFill="1" applyBorder="1"/>
    <xf numFmtId="0" fontId="2" fillId="7" borderId="3" xfId="0" applyFont="1" applyFill="1" applyBorder="1"/>
    <xf numFmtId="0" fontId="10" fillId="6" borderId="2" xfId="0" applyFont="1" applyFill="1" applyBorder="1" applyAlignment="1">
      <alignment horizontal="left"/>
    </xf>
    <xf numFmtId="0" fontId="9" fillId="6" borderId="3" xfId="0" applyFont="1" applyFill="1" applyBorder="1"/>
    <xf numFmtId="164" fontId="9" fillId="6" borderId="3" xfId="0" applyNumberFormat="1" applyFont="1" applyFill="1" applyBorder="1"/>
    <xf numFmtId="0" fontId="9" fillId="6" borderId="4" xfId="0" applyFont="1" applyFill="1" applyBorder="1"/>
    <xf numFmtId="0" fontId="10" fillId="6" borderId="2" xfId="0" applyFont="1" applyFill="1" applyBorder="1" applyAlignment="1"/>
    <xf numFmtId="0" fontId="9" fillId="6" borderId="3" xfId="0" applyFont="1" applyFill="1" applyBorder="1" applyAlignment="1">
      <alignment horizontal="right"/>
    </xf>
    <xf numFmtId="3" fontId="9" fillId="6" borderId="3" xfId="0" applyNumberFormat="1" applyFont="1" applyFill="1" applyBorder="1"/>
    <xf numFmtId="0" fontId="4" fillId="6" borderId="4" xfId="0" applyFont="1" applyFill="1" applyBorder="1"/>
    <xf numFmtId="0" fontId="4" fillId="6" borderId="3" xfId="0" applyFont="1" applyFill="1" applyBorder="1"/>
    <xf numFmtId="0" fontId="4" fillId="6" borderId="4" xfId="0" applyFont="1" applyFill="1" applyBorder="1" applyAlignment="1">
      <alignment horizontal="center"/>
    </xf>
    <xf numFmtId="0" fontId="5" fillId="0" borderId="1" xfId="0" applyFont="1" applyBorder="1"/>
    <xf numFmtId="0" fontId="4" fillId="0" borderId="1" xfId="0" applyFont="1" applyBorder="1"/>
    <xf numFmtId="0" fontId="6" fillId="0" borderId="1" xfId="0" applyFont="1" applyBorder="1"/>
    <xf numFmtId="4" fontId="4" fillId="3" borderId="1" xfId="0" applyNumberFormat="1" applyFont="1" applyFill="1" applyBorder="1"/>
    <xf numFmtId="165" fontId="4" fillId="3" borderId="1" xfId="0" applyNumberFormat="1" applyFont="1" applyFill="1" applyBorder="1"/>
    <xf numFmtId="3" fontId="4" fillId="0" borderId="1" xfId="0" applyNumberFormat="1" applyFont="1" applyBorder="1"/>
    <xf numFmtId="3" fontId="4" fillId="3" borderId="1" xfId="0" applyNumberFormat="1" applyFont="1" applyFill="1" applyBorder="1"/>
    <xf numFmtId="165" fontId="4" fillId="0" borderId="1" xfId="0" applyNumberFormat="1" applyFont="1" applyBorder="1"/>
    <xf numFmtId="0" fontId="5" fillId="0" borderId="1" xfId="0" applyFont="1" applyBorder="1" applyAlignment="1">
      <alignment horizontal="left"/>
    </xf>
    <xf numFmtId="0" fontId="4" fillId="0" borderId="1" xfId="0" applyFont="1" applyFill="1" applyBorder="1"/>
    <xf numFmtId="0" fontId="5" fillId="0" borderId="1" xfId="0" applyFont="1" applyBorder="1" applyAlignment="1">
      <alignment horizontal="right"/>
    </xf>
    <xf numFmtId="0" fontId="7" fillId="0" borderId="1" xfId="0" applyFont="1" applyBorder="1"/>
    <xf numFmtId="0" fontId="5" fillId="0" borderId="1" xfId="0" applyFont="1" applyBorder="1" applyAlignment="1"/>
    <xf numFmtId="0" fontId="4" fillId="0" borderId="1" xfId="0" applyFont="1" applyBorder="1" applyAlignment="1">
      <alignment horizontal="left"/>
    </xf>
    <xf numFmtId="164" fontId="4" fillId="0" borderId="1" xfId="0" applyNumberFormat="1" applyFont="1" applyBorder="1"/>
    <xf numFmtId="0" fontId="5" fillId="0" borderId="1" xfId="0" applyFont="1" applyBorder="1" applyAlignment="1">
      <alignment horizontal="left" wrapText="1"/>
    </xf>
    <xf numFmtId="0" fontId="4" fillId="0" borderId="1" xfId="0" applyFont="1" applyFill="1" applyBorder="1" applyAlignment="1">
      <alignment wrapText="1"/>
    </xf>
    <xf numFmtId="0" fontId="4" fillId="0" borderId="1" xfId="0" applyFont="1" applyFill="1" applyBorder="1" applyAlignment="1">
      <alignment horizontal="left" wrapText="1"/>
    </xf>
    <xf numFmtId="0" fontId="5" fillId="0" borderId="1" xfId="0" applyFont="1" applyFill="1" applyBorder="1" applyAlignment="1">
      <alignment horizontal="left"/>
    </xf>
    <xf numFmtId="0" fontId="10" fillId="0" borderId="0" xfId="0" applyFont="1" applyFill="1" applyBorder="1" applyAlignment="1">
      <alignment vertical="center"/>
    </xf>
    <xf numFmtId="0" fontId="5" fillId="0" borderId="0" xfId="0" applyFont="1" applyFill="1" applyBorder="1" applyAlignment="1">
      <alignment vertical="center"/>
    </xf>
    <xf numFmtId="0" fontId="10" fillId="6" borderId="5" xfId="0" applyFont="1" applyFill="1" applyBorder="1" applyAlignment="1">
      <alignment vertical="center"/>
    </xf>
    <xf numFmtId="0" fontId="10" fillId="6" borderId="5" xfId="0" applyFont="1" applyFill="1" applyBorder="1" applyAlignment="1">
      <alignment horizontal="left" vertical="center"/>
    </xf>
    <xf numFmtId="164" fontId="7" fillId="0" borderId="0" xfId="0" applyNumberFormat="1" applyFont="1" applyFill="1" applyBorder="1"/>
    <xf numFmtId="10" fontId="4" fillId="3" borderId="1" xfId="0" applyNumberFormat="1" applyFont="1" applyFill="1" applyBorder="1"/>
    <xf numFmtId="0" fontId="0" fillId="0" borderId="0" xfId="0" applyFont="1"/>
    <xf numFmtId="166" fontId="4" fillId="3" borderId="1" xfId="0" applyNumberFormat="1" applyFont="1" applyFill="1" applyBorder="1"/>
    <xf numFmtId="166" fontId="4" fillId="3" borderId="1" xfId="0" applyNumberFormat="1" applyFont="1" applyFill="1" applyBorder="1" applyAlignment="1">
      <alignment horizontal="right"/>
    </xf>
    <xf numFmtId="166" fontId="4" fillId="5" borderId="1" xfId="0" applyNumberFormat="1" applyFont="1" applyFill="1" applyBorder="1"/>
    <xf numFmtId="166" fontId="4" fillId="5" borderId="1" xfId="0" applyNumberFormat="1" applyFont="1" applyFill="1" applyBorder="1" applyAlignment="1">
      <alignment horizontal="right"/>
    </xf>
    <xf numFmtId="166" fontId="7" fillId="5" borderId="1" xfId="0" applyNumberFormat="1" applyFont="1" applyFill="1" applyBorder="1"/>
    <xf numFmtId="166" fontId="4" fillId="0" borderId="1" xfId="0" applyNumberFormat="1" applyFont="1" applyFill="1" applyBorder="1"/>
    <xf numFmtId="0" fontId="11" fillId="0" borderId="0" xfId="0" applyFont="1" applyBorder="1"/>
    <xf numFmtId="0" fontId="3" fillId="7" borderId="3" xfId="0" applyFont="1" applyFill="1" applyBorder="1" applyAlignment="1">
      <alignment horizontal="center"/>
    </xf>
    <xf numFmtId="0" fontId="3" fillId="7" borderId="4" xfId="0" applyFont="1" applyFill="1" applyBorder="1" applyAlignment="1">
      <alignment horizontal="center"/>
    </xf>
    <xf numFmtId="0" fontId="10" fillId="6" borderId="2" xfId="0" applyFont="1" applyFill="1" applyBorder="1" applyAlignment="1">
      <alignment horizontal="left"/>
    </xf>
    <xf numFmtId="0" fontId="10" fillId="6" borderId="3" xfId="0" applyFont="1" applyFill="1" applyBorder="1" applyAlignment="1">
      <alignment horizontal="left"/>
    </xf>
  </cellXfs>
  <cellStyles count="1">
    <cellStyle name="Standard" xfId="0" builtinId="0"/>
  </cellStyles>
  <dxfs count="0"/>
  <tableStyles count="0" defaultTableStyle="TableStyleMedium9" defaultPivotStyle="PivotStyleLight16"/>
  <colors>
    <mruColors>
      <color rgb="FF000066"/>
      <color rgb="FF000099"/>
      <color rgb="FF006699"/>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485775</xdr:colOff>
      <xdr:row>0</xdr:row>
      <xdr:rowOff>47625</xdr:rowOff>
    </xdr:from>
    <xdr:to>
      <xdr:col>2</xdr:col>
      <xdr:colOff>1000125</xdr:colOff>
      <xdr:row>2</xdr:row>
      <xdr:rowOff>180975</xdr:rowOff>
    </xdr:to>
    <xdr:pic>
      <xdr:nvPicPr>
        <xdr:cNvPr id="3" name="Grafik 2"/>
        <xdr:cNvPicPr>
          <a:picLocks noChangeAspect="1"/>
        </xdr:cNvPicPr>
      </xdr:nvPicPr>
      <xdr:blipFill>
        <a:blip xmlns:r="http://schemas.openxmlformats.org/officeDocument/2006/relationships" r:embed="rId1" cstate="print"/>
        <a:srcRect/>
        <a:stretch>
          <a:fillRect/>
        </a:stretch>
      </xdr:blipFill>
      <xdr:spPr bwMode="auto">
        <a:xfrm>
          <a:off x="485775" y="47625"/>
          <a:ext cx="4981575" cy="495300"/>
        </a:xfrm>
        <a:prstGeom prst="rect">
          <a:avLst/>
        </a:prstGeom>
        <a:noFill/>
        <a:ln w="9525">
          <a:noFill/>
          <a:miter lim="800000"/>
          <a:headEnd/>
          <a:tailEnd/>
        </a:ln>
      </xdr:spPr>
    </xdr:pic>
    <xdr:clientData/>
  </xdr:twoCellAnchor>
  <xdr:twoCellAnchor>
    <xdr:from>
      <xdr:col>4</xdr:col>
      <xdr:colOff>409575</xdr:colOff>
      <xdr:row>7</xdr:row>
      <xdr:rowOff>38100</xdr:rowOff>
    </xdr:from>
    <xdr:to>
      <xdr:col>7</xdr:col>
      <xdr:colOff>0</xdr:colOff>
      <xdr:row>32</xdr:row>
      <xdr:rowOff>9525</xdr:rowOff>
    </xdr:to>
    <xdr:sp macro="" textlink="">
      <xdr:nvSpPr>
        <xdr:cNvPr id="4" name="Textfeld 3"/>
        <xdr:cNvSpPr txBox="1"/>
      </xdr:nvSpPr>
      <xdr:spPr>
        <a:xfrm>
          <a:off x="7343775" y="990600"/>
          <a:ext cx="4419600" cy="477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de-DE" sz="1200"/>
            <a:t>Project evaluation template compares two</a:t>
          </a:r>
          <a:r>
            <a:rPr lang="de-DE" sz="1200" baseline="0"/>
            <a:t> similar projects and shows the NVP for both projects. The NVP should be used to choose the right project. The project with the higher NVP should be chosen. In this case the total costs (start at cell B19) are equal for both projects.  This case study includes also the tax rate, inflation, WACC and the economic growth rate to provide more lifelike results. The initial investment (cell 32 C and D) show the amount of money being invested in year 0. All the percentage values need to be typed in as a number without a "0," in front! Inflation needs to be typed in with a value over  100, for example 155 for 55% of inflation. The economic growth rate needs a value bigger than 1, for example 1,11 for 11% growth rate!</a:t>
          </a:r>
          <a:endParaRPr lang="de-DE" sz="1200"/>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2"/>
  <sheetViews>
    <sheetView showGridLines="0" tabSelected="1" workbookViewId="0">
      <selection activeCell="C10" sqref="C10"/>
    </sheetView>
  </sheetViews>
  <sheetFormatPr baseColWidth="10" defaultColWidth="11.42578125" defaultRowHeight="14.25" x14ac:dyDescent="0.2"/>
  <cols>
    <col min="1" max="1" width="39.5703125" style="4" bestFit="1" customWidth="1"/>
    <col min="2" max="2" width="27.42578125" style="4" customWidth="1"/>
    <col min="3" max="3" width="17" style="4" customWidth="1"/>
    <col min="4" max="7" width="17.42578125" style="4" bestFit="1" customWidth="1"/>
    <col min="8" max="16384" width="11.42578125" style="4"/>
  </cols>
  <sheetData>
    <row r="1" spans="1:7" x14ac:dyDescent="0.2">
      <c r="A1" s="3"/>
      <c r="B1" s="3"/>
      <c r="C1" s="3"/>
      <c r="D1" s="3"/>
      <c r="E1" s="3"/>
      <c r="F1" s="3"/>
      <c r="G1" s="3"/>
    </row>
    <row r="2" spans="1:7" x14ac:dyDescent="0.2">
      <c r="A2" s="3"/>
      <c r="B2" s="3"/>
      <c r="C2" s="3"/>
      <c r="D2" s="3"/>
      <c r="E2" s="3"/>
      <c r="F2" s="3"/>
      <c r="G2" s="3"/>
    </row>
    <row r="3" spans="1:7" ht="17.25" customHeight="1" x14ac:dyDescent="0.2">
      <c r="A3" s="3"/>
      <c r="B3" s="3"/>
      <c r="C3" s="3"/>
      <c r="D3" s="3"/>
      <c r="E3" s="3"/>
      <c r="F3" s="3"/>
      <c r="G3" s="3"/>
    </row>
    <row r="4" spans="1:7" ht="15" x14ac:dyDescent="0.25">
      <c r="A4" s="1" t="s">
        <v>64</v>
      </c>
      <c r="B4" s="2" t="s">
        <v>65</v>
      </c>
      <c r="C4" s="54" t="s">
        <v>66</v>
      </c>
    </row>
    <row r="6" spans="1:7" ht="15.75" x14ac:dyDescent="0.25">
      <c r="A6" s="61" t="s">
        <v>67</v>
      </c>
    </row>
    <row r="7" spans="1:7" ht="15" thickBot="1" x14ac:dyDescent="0.25"/>
    <row r="8" spans="1:7" ht="23.25" x14ac:dyDescent="0.35">
      <c r="A8" s="17" t="s">
        <v>61</v>
      </c>
      <c r="B8" s="18"/>
      <c r="C8" s="62" t="s">
        <v>0</v>
      </c>
      <c r="D8" s="63" t="s">
        <v>1</v>
      </c>
      <c r="E8" s="12"/>
    </row>
    <row r="9" spans="1:7" ht="15" x14ac:dyDescent="0.25">
      <c r="A9" s="29"/>
      <c r="B9" s="30" t="s">
        <v>2</v>
      </c>
      <c r="C9" s="55">
        <v>500000</v>
      </c>
      <c r="D9" s="55">
        <v>500000</v>
      </c>
    </row>
    <row r="10" spans="1:7" x14ac:dyDescent="0.2">
      <c r="A10" s="31"/>
      <c r="B10" s="30" t="s">
        <v>3</v>
      </c>
      <c r="C10" s="55">
        <v>1200000</v>
      </c>
      <c r="D10" s="55">
        <v>980000</v>
      </c>
    </row>
    <row r="11" spans="1:7" x14ac:dyDescent="0.2">
      <c r="A11" s="31"/>
      <c r="B11" s="30" t="s">
        <v>4</v>
      </c>
      <c r="C11" s="55">
        <v>15450000</v>
      </c>
      <c r="D11" s="55">
        <v>5560000</v>
      </c>
    </row>
    <row r="12" spans="1:7" x14ac:dyDescent="0.2">
      <c r="A12" s="30"/>
      <c r="B12" s="30" t="s">
        <v>5</v>
      </c>
      <c r="C12" s="55">
        <v>345900</v>
      </c>
      <c r="D12" s="55">
        <v>920000</v>
      </c>
    </row>
    <row r="13" spans="1:7" ht="15" x14ac:dyDescent="0.25">
      <c r="A13" s="29" t="s">
        <v>6</v>
      </c>
      <c r="B13" s="30"/>
      <c r="C13" s="55"/>
      <c r="D13" s="55"/>
    </row>
    <row r="14" spans="1:7" ht="15" x14ac:dyDescent="0.25">
      <c r="A14" s="29"/>
      <c r="B14" s="30" t="s">
        <v>7</v>
      </c>
      <c r="C14" s="56">
        <v>550000</v>
      </c>
      <c r="D14" s="55">
        <v>450000</v>
      </c>
    </row>
    <row r="15" spans="1:7" x14ac:dyDescent="0.2">
      <c r="A15" s="30"/>
      <c r="B15" s="30" t="s">
        <v>9</v>
      </c>
      <c r="C15" s="55">
        <v>3.5</v>
      </c>
      <c r="D15" s="55">
        <v>5.2</v>
      </c>
    </row>
    <row r="16" spans="1:7" x14ac:dyDescent="0.2">
      <c r="A16" s="30"/>
      <c r="B16" s="30" t="s">
        <v>8</v>
      </c>
      <c r="C16" s="55">
        <v>2.8</v>
      </c>
      <c r="D16" s="55">
        <v>5.9</v>
      </c>
    </row>
    <row r="17" spans="1:4" x14ac:dyDescent="0.2">
      <c r="A17" s="30"/>
      <c r="B17" s="30"/>
      <c r="C17" s="30"/>
      <c r="D17" s="30"/>
    </row>
    <row r="18" spans="1:4" ht="15" x14ac:dyDescent="0.25">
      <c r="A18" s="30"/>
      <c r="B18" s="29" t="s">
        <v>63</v>
      </c>
      <c r="C18" s="30"/>
      <c r="D18" s="30"/>
    </row>
    <row r="19" spans="1:4" ht="15" x14ac:dyDescent="0.25">
      <c r="A19" s="29" t="s">
        <v>10</v>
      </c>
      <c r="B19" s="55">
        <v>405000</v>
      </c>
      <c r="C19" s="30"/>
      <c r="D19" s="30"/>
    </row>
    <row r="20" spans="1:4" ht="15" x14ac:dyDescent="0.25">
      <c r="A20" s="29" t="s">
        <v>11</v>
      </c>
      <c r="B20" s="32">
        <v>30</v>
      </c>
      <c r="C20" s="30"/>
      <c r="D20" s="30"/>
    </row>
    <row r="21" spans="1:4" ht="15" x14ac:dyDescent="0.25">
      <c r="A21" s="29" t="s">
        <v>21</v>
      </c>
      <c r="B21" s="33">
        <v>1.1100000000000001</v>
      </c>
      <c r="C21" s="30"/>
      <c r="D21" s="30"/>
    </row>
    <row r="22" spans="1:4" ht="15" x14ac:dyDescent="0.25">
      <c r="A22" s="29" t="s">
        <v>16</v>
      </c>
      <c r="B22" s="34"/>
      <c r="C22" s="55">
        <f>$C$11/$B$23</f>
        <v>3090000</v>
      </c>
      <c r="D22" s="55">
        <f>$D$11/$B$23</f>
        <v>1112000</v>
      </c>
    </row>
    <row r="23" spans="1:4" ht="15" x14ac:dyDescent="0.25">
      <c r="A23" s="29" t="s">
        <v>12</v>
      </c>
      <c r="B23" s="35">
        <v>5</v>
      </c>
      <c r="C23" s="30"/>
      <c r="D23" s="30"/>
    </row>
    <row r="24" spans="1:4" ht="15" x14ac:dyDescent="0.25">
      <c r="A24" s="29" t="s">
        <v>17</v>
      </c>
      <c r="B24" s="53">
        <v>0.18</v>
      </c>
      <c r="C24" s="30"/>
      <c r="D24" s="30"/>
    </row>
    <row r="25" spans="1:4" ht="15" x14ac:dyDescent="0.25">
      <c r="A25" s="29" t="s">
        <v>13</v>
      </c>
      <c r="B25" s="55">
        <v>620000</v>
      </c>
      <c r="C25" s="30"/>
      <c r="D25" s="30"/>
    </row>
    <row r="26" spans="1:4" ht="15" x14ac:dyDescent="0.25">
      <c r="A26" s="29" t="s">
        <v>56</v>
      </c>
      <c r="B26" s="34"/>
      <c r="C26" s="55">
        <v>510000</v>
      </c>
      <c r="D26" s="55">
        <v>705000</v>
      </c>
    </row>
    <row r="27" spans="1:4" ht="15" x14ac:dyDescent="0.25">
      <c r="A27" s="29" t="s">
        <v>18</v>
      </c>
      <c r="B27" s="53">
        <v>0.3</v>
      </c>
      <c r="C27" s="30"/>
      <c r="D27" s="30"/>
    </row>
    <row r="28" spans="1:4" ht="15" x14ac:dyDescent="0.25">
      <c r="A28" s="29" t="s">
        <v>19</v>
      </c>
      <c r="B28" s="53">
        <v>0.105</v>
      </c>
      <c r="C28" s="30"/>
      <c r="D28" s="30"/>
    </row>
    <row r="29" spans="1:4" ht="15" x14ac:dyDescent="0.25">
      <c r="A29" s="29" t="s">
        <v>20</v>
      </c>
      <c r="B29" s="53">
        <v>1.03</v>
      </c>
      <c r="C29" s="30"/>
      <c r="D29" s="30"/>
    </row>
    <row r="30" spans="1:4" ht="15" x14ac:dyDescent="0.25">
      <c r="A30" s="29"/>
      <c r="B30" s="36"/>
      <c r="C30" s="30"/>
      <c r="D30" s="30"/>
    </row>
    <row r="31" spans="1:4" x14ac:dyDescent="0.2">
      <c r="A31" s="30"/>
      <c r="B31" s="30"/>
      <c r="C31" s="30"/>
      <c r="D31" s="30"/>
    </row>
    <row r="32" spans="1:4" ht="15" x14ac:dyDescent="0.25">
      <c r="A32" s="29" t="s">
        <v>14</v>
      </c>
      <c r="B32" s="30"/>
      <c r="C32" s="57">
        <f>(C9+C10+C11+C12+C26)</f>
        <v>18005900</v>
      </c>
      <c r="D32" s="57">
        <f>(D9+D10+D11+D12+D26)</f>
        <v>8665000</v>
      </c>
    </row>
    <row r="33" spans="1:7" ht="15" x14ac:dyDescent="0.25">
      <c r="A33" s="5"/>
      <c r="C33" s="7"/>
      <c r="D33" s="7"/>
    </row>
    <row r="34" spans="1:7" ht="15.75" thickBot="1" x14ac:dyDescent="0.3">
      <c r="A34" s="5"/>
      <c r="C34" s="7"/>
      <c r="D34" s="7"/>
    </row>
    <row r="35" spans="1:7" ht="23.25" x14ac:dyDescent="0.35">
      <c r="A35" s="19" t="s">
        <v>54</v>
      </c>
      <c r="B35" s="20"/>
      <c r="C35" s="18"/>
      <c r="D35" s="21"/>
      <c r="E35" s="20"/>
      <c r="F35" s="20"/>
      <c r="G35" s="22"/>
    </row>
    <row r="36" spans="1:7" ht="15" x14ac:dyDescent="0.25">
      <c r="A36" s="37"/>
      <c r="B36" s="30" t="s">
        <v>7</v>
      </c>
      <c r="C36" s="57">
        <f>C14</f>
        <v>550000</v>
      </c>
      <c r="D36" s="30"/>
      <c r="E36" s="30"/>
      <c r="F36" s="30"/>
      <c r="G36" s="30"/>
    </row>
    <row r="37" spans="1:7" x14ac:dyDescent="0.2">
      <c r="A37" s="30"/>
      <c r="B37" s="30" t="s">
        <v>38</v>
      </c>
      <c r="C37" s="57">
        <f>C15</f>
        <v>3.5</v>
      </c>
      <c r="D37" s="38"/>
      <c r="E37" s="30"/>
      <c r="F37" s="30"/>
      <c r="G37" s="30"/>
    </row>
    <row r="38" spans="1:7" x14ac:dyDescent="0.2">
      <c r="A38" s="30"/>
      <c r="B38" s="30" t="s">
        <v>39</v>
      </c>
      <c r="C38" s="57">
        <f>C16</f>
        <v>2.8</v>
      </c>
      <c r="D38" s="30"/>
      <c r="E38" s="30"/>
      <c r="F38" s="30"/>
      <c r="G38" s="30"/>
    </row>
    <row r="39" spans="1:7" x14ac:dyDescent="0.2">
      <c r="A39" s="30"/>
      <c r="B39" s="30"/>
      <c r="C39" s="30"/>
      <c r="D39" s="30"/>
      <c r="E39" s="30"/>
      <c r="F39" s="30"/>
      <c r="G39" s="30"/>
    </row>
    <row r="40" spans="1:7" ht="15" x14ac:dyDescent="0.25">
      <c r="A40" s="30"/>
      <c r="B40" s="30"/>
      <c r="C40" s="39" t="s">
        <v>40</v>
      </c>
      <c r="D40" s="39" t="s">
        <v>24</v>
      </c>
      <c r="E40" s="39" t="s">
        <v>25</v>
      </c>
      <c r="F40" s="39" t="s">
        <v>26</v>
      </c>
      <c r="G40" s="39" t="s">
        <v>27</v>
      </c>
    </row>
    <row r="41" spans="1:7" x14ac:dyDescent="0.2">
      <c r="A41" s="30"/>
      <c r="B41" s="30" t="s">
        <v>7</v>
      </c>
      <c r="C41" s="58">
        <f>$C$36</f>
        <v>550000</v>
      </c>
      <c r="D41" s="58">
        <f>$C$36</f>
        <v>550000</v>
      </c>
      <c r="E41" s="58">
        <f>$C$36</f>
        <v>550000</v>
      </c>
      <c r="F41" s="58">
        <f>$C$36</f>
        <v>550000</v>
      </c>
      <c r="G41" s="58">
        <f>$C$36</f>
        <v>550000</v>
      </c>
    </row>
    <row r="42" spans="1:7" x14ac:dyDescent="0.2">
      <c r="A42" s="30"/>
      <c r="B42" s="30" t="s">
        <v>10</v>
      </c>
      <c r="C42" s="57">
        <f>B19</f>
        <v>405000</v>
      </c>
      <c r="D42" s="57">
        <f>C42*1.11</f>
        <v>449550.00000000006</v>
      </c>
      <c r="E42" s="57">
        <f>D42*1.11</f>
        <v>499000.50000000012</v>
      </c>
      <c r="F42" s="57">
        <f>E42*1.11</f>
        <v>553890.55500000017</v>
      </c>
      <c r="G42" s="57">
        <f>F42*1.11</f>
        <v>614818.51605000021</v>
      </c>
    </row>
    <row r="43" spans="1:7" x14ac:dyDescent="0.2">
      <c r="A43" s="30"/>
      <c r="B43" s="30" t="s">
        <v>41</v>
      </c>
      <c r="C43" s="57">
        <f>C42*$C$37</f>
        <v>1417500</v>
      </c>
      <c r="D43" s="57">
        <f>D42*$C$37</f>
        <v>1573425.0000000002</v>
      </c>
      <c r="E43" s="57">
        <f>E42*$C$37</f>
        <v>1746501.7500000005</v>
      </c>
      <c r="F43" s="57">
        <f>F42*$C$37</f>
        <v>1938616.9425000006</v>
      </c>
      <c r="G43" s="57">
        <f>G42*$C$37</f>
        <v>2151864.806175001</v>
      </c>
    </row>
    <row r="44" spans="1:7" x14ac:dyDescent="0.2">
      <c r="A44" s="38"/>
      <c r="B44" s="30" t="s">
        <v>42</v>
      </c>
      <c r="C44" s="57">
        <f>C42*$C$38</f>
        <v>1134000</v>
      </c>
      <c r="D44" s="57">
        <f>D42*$C$38</f>
        <v>1258740</v>
      </c>
      <c r="E44" s="57">
        <f>E42*$C$38</f>
        <v>1397201.4000000001</v>
      </c>
      <c r="F44" s="57">
        <f>F42*$C$38</f>
        <v>1550893.5540000005</v>
      </c>
      <c r="G44" s="57">
        <f>G42*$C$38</f>
        <v>1721491.8449400004</v>
      </c>
    </row>
    <row r="45" spans="1:7" x14ac:dyDescent="0.2">
      <c r="A45" s="30"/>
      <c r="B45" s="40" t="s">
        <v>43</v>
      </c>
      <c r="C45" s="59">
        <f>SUM(C41,C43,C44)</f>
        <v>3101500</v>
      </c>
      <c r="D45" s="59">
        <f>SUM(D41,D43,D44)</f>
        <v>3382165</v>
      </c>
      <c r="E45" s="59">
        <f t="shared" ref="E45:G45" si="0">SUM(E41,E43,E44)</f>
        <v>3693703.1500000004</v>
      </c>
      <c r="F45" s="59">
        <f t="shared" si="0"/>
        <v>4039510.4965000013</v>
      </c>
      <c r="G45" s="59">
        <f t="shared" si="0"/>
        <v>4423356.6511150012</v>
      </c>
    </row>
    <row r="46" spans="1:7" ht="15" x14ac:dyDescent="0.25">
      <c r="A46" s="5"/>
      <c r="B46" s="10"/>
      <c r="C46" s="6"/>
      <c r="D46" s="6"/>
    </row>
    <row r="47" spans="1:7" ht="15.75" thickBot="1" x14ac:dyDescent="0.3">
      <c r="A47" s="5"/>
      <c r="B47" s="10"/>
      <c r="C47" s="6"/>
      <c r="D47" s="6"/>
    </row>
    <row r="48" spans="1:7" ht="23.25" x14ac:dyDescent="0.35">
      <c r="A48" s="23" t="s">
        <v>55</v>
      </c>
      <c r="B48" s="24"/>
      <c r="C48" s="25"/>
      <c r="D48" s="25"/>
      <c r="E48" s="20"/>
      <c r="F48" s="20"/>
      <c r="G48" s="22"/>
    </row>
    <row r="49" spans="1:7" ht="15" x14ac:dyDescent="0.25">
      <c r="A49" s="41"/>
      <c r="B49" s="30" t="s">
        <v>7</v>
      </c>
      <c r="C49" s="57">
        <f>D14</f>
        <v>450000</v>
      </c>
      <c r="D49" s="30"/>
      <c r="E49" s="30"/>
      <c r="F49" s="30"/>
      <c r="G49" s="30"/>
    </row>
    <row r="50" spans="1:7" x14ac:dyDescent="0.2">
      <c r="A50" s="30"/>
      <c r="B50" s="30" t="s">
        <v>38</v>
      </c>
      <c r="C50" s="57">
        <f>D15</f>
        <v>5.2</v>
      </c>
      <c r="D50" s="30"/>
      <c r="E50" s="30"/>
      <c r="F50" s="30"/>
      <c r="G50" s="30"/>
    </row>
    <row r="51" spans="1:7" x14ac:dyDescent="0.2">
      <c r="A51" s="30"/>
      <c r="B51" s="30" t="s">
        <v>39</v>
      </c>
      <c r="C51" s="57">
        <f>D16</f>
        <v>5.9</v>
      </c>
      <c r="D51" s="30"/>
      <c r="E51" s="30"/>
      <c r="F51" s="30"/>
      <c r="G51" s="30"/>
    </row>
    <row r="52" spans="1:7" ht="15.75" customHeight="1" x14ac:dyDescent="0.2">
      <c r="A52" s="30"/>
      <c r="B52" s="30"/>
      <c r="C52" s="30"/>
      <c r="D52" s="30"/>
      <c r="E52" s="30"/>
      <c r="F52" s="30"/>
      <c r="G52" s="30"/>
    </row>
    <row r="53" spans="1:7" ht="15" x14ac:dyDescent="0.25">
      <c r="A53" s="30"/>
      <c r="B53" s="30"/>
      <c r="C53" s="39" t="s">
        <v>40</v>
      </c>
      <c r="D53" s="39" t="s">
        <v>24</v>
      </c>
      <c r="E53" s="39" t="s">
        <v>25</v>
      </c>
      <c r="F53" s="39" t="s">
        <v>26</v>
      </c>
      <c r="G53" s="39" t="s">
        <v>27</v>
      </c>
    </row>
    <row r="54" spans="1:7" x14ac:dyDescent="0.2">
      <c r="A54" s="30"/>
      <c r="B54" s="30" t="s">
        <v>7</v>
      </c>
      <c r="C54" s="58">
        <f>$D$14</f>
        <v>450000</v>
      </c>
      <c r="D54" s="58">
        <f>$D$14</f>
        <v>450000</v>
      </c>
      <c r="E54" s="58">
        <f>$D$14</f>
        <v>450000</v>
      </c>
      <c r="F54" s="58">
        <f>$D$14</f>
        <v>450000</v>
      </c>
      <c r="G54" s="58">
        <f>$D$14</f>
        <v>450000</v>
      </c>
    </row>
    <row r="55" spans="1:7" x14ac:dyDescent="0.2">
      <c r="A55" s="30"/>
      <c r="B55" s="30" t="s">
        <v>10</v>
      </c>
      <c r="C55" s="57">
        <f>B19</f>
        <v>405000</v>
      </c>
      <c r="D55" s="57">
        <f>C55*1.11</f>
        <v>449550.00000000006</v>
      </c>
      <c r="E55" s="57">
        <f>D55*1.11</f>
        <v>499000.50000000012</v>
      </c>
      <c r="F55" s="57">
        <f>E55*1.11</f>
        <v>553890.55500000017</v>
      </c>
      <c r="G55" s="57">
        <f>F55*1.11</f>
        <v>614818.51605000021</v>
      </c>
    </row>
    <row r="56" spans="1:7" x14ac:dyDescent="0.2">
      <c r="A56" s="30"/>
      <c r="B56" s="30" t="s">
        <v>41</v>
      </c>
      <c r="C56" s="57">
        <f>D15*$B$19</f>
        <v>2106000</v>
      </c>
      <c r="D56" s="57">
        <f>C56*1.11</f>
        <v>2337660</v>
      </c>
      <c r="E56" s="57">
        <f t="shared" ref="E56:G56" si="1">D56*1.11</f>
        <v>2594802.6</v>
      </c>
      <c r="F56" s="57">
        <f t="shared" si="1"/>
        <v>2880230.8860000004</v>
      </c>
      <c r="G56" s="57">
        <f t="shared" si="1"/>
        <v>3197056.2834600005</v>
      </c>
    </row>
    <row r="57" spans="1:7" x14ac:dyDescent="0.2">
      <c r="A57" s="30"/>
      <c r="B57" s="30" t="s">
        <v>42</v>
      </c>
      <c r="C57" s="57">
        <f>D16*$B$19</f>
        <v>2389500</v>
      </c>
      <c r="D57" s="57">
        <f>C57*1.11</f>
        <v>2652345.0000000005</v>
      </c>
      <c r="E57" s="57">
        <f t="shared" ref="E57:G57" si="2">D57*1.11</f>
        <v>2944102.9500000007</v>
      </c>
      <c r="F57" s="57">
        <f t="shared" si="2"/>
        <v>3267954.2745000012</v>
      </c>
      <c r="G57" s="57">
        <f t="shared" si="2"/>
        <v>3627429.2446950017</v>
      </c>
    </row>
    <row r="58" spans="1:7" x14ac:dyDescent="0.2">
      <c r="A58" s="30"/>
      <c r="B58" s="40" t="s">
        <v>43</v>
      </c>
      <c r="C58" s="59">
        <f>SUM(C54,C56,C57)</f>
        <v>4945500</v>
      </c>
      <c r="D58" s="59">
        <f t="shared" ref="D58:G58" si="3">SUM(D54,D56,D57)</f>
        <v>5440005</v>
      </c>
      <c r="E58" s="59">
        <f t="shared" si="3"/>
        <v>5988905.5500000007</v>
      </c>
      <c r="F58" s="59">
        <f t="shared" si="3"/>
        <v>6598185.1605000012</v>
      </c>
      <c r="G58" s="59">
        <f t="shared" si="3"/>
        <v>7274485.5281550027</v>
      </c>
    </row>
    <row r="60" spans="1:7" ht="15" thickBot="1" x14ac:dyDescent="0.25"/>
    <row r="61" spans="1:7" ht="23.25" x14ac:dyDescent="0.35">
      <c r="A61" s="64" t="s">
        <v>36</v>
      </c>
      <c r="B61" s="65"/>
      <c r="C61" s="20"/>
      <c r="D61" s="20"/>
      <c r="E61" s="20"/>
      <c r="F61" s="20"/>
      <c r="G61" s="22"/>
    </row>
    <row r="62" spans="1:7" ht="15" x14ac:dyDescent="0.25">
      <c r="A62" s="30"/>
      <c r="B62" s="39" t="s">
        <v>22</v>
      </c>
      <c r="C62" s="39" t="s">
        <v>23</v>
      </c>
      <c r="D62" s="39" t="s">
        <v>24</v>
      </c>
      <c r="E62" s="39" t="s">
        <v>25</v>
      </c>
      <c r="F62" s="39" t="s">
        <v>26</v>
      </c>
      <c r="G62" s="39" t="s">
        <v>27</v>
      </c>
    </row>
    <row r="63" spans="1:7" ht="15" x14ac:dyDescent="0.25">
      <c r="A63" s="37" t="s">
        <v>28</v>
      </c>
      <c r="B63" s="30"/>
      <c r="C63" s="57">
        <f>C64*C65</f>
        <v>12150000</v>
      </c>
      <c r="D63" s="57">
        <f>D64*D65</f>
        <v>13891095.000000002</v>
      </c>
      <c r="E63" s="57">
        <f t="shared" ref="E63" si="4">E64*E65</f>
        <v>15881688.913500005</v>
      </c>
      <c r="F63" s="57">
        <f>F64*F65</f>
        <v>18157534.934804555</v>
      </c>
      <c r="G63" s="57">
        <f>G64*G65</f>
        <v>20759509.690962046</v>
      </c>
    </row>
    <row r="64" spans="1:7" x14ac:dyDescent="0.2">
      <c r="A64" s="42" t="s">
        <v>10</v>
      </c>
      <c r="B64" s="30"/>
      <c r="C64" s="57">
        <f>$B$19</f>
        <v>405000</v>
      </c>
      <c r="D64" s="57">
        <f>C64*$B$21</f>
        <v>449550.00000000006</v>
      </c>
      <c r="E64" s="57">
        <f t="shared" ref="E64:G64" si="5">D64*$B$21</f>
        <v>499000.50000000012</v>
      </c>
      <c r="F64" s="57">
        <f t="shared" si="5"/>
        <v>553890.55500000017</v>
      </c>
      <c r="G64" s="57">
        <f t="shared" si="5"/>
        <v>614818.51605000021</v>
      </c>
    </row>
    <row r="65" spans="1:7" x14ac:dyDescent="0.2">
      <c r="A65" s="42" t="s">
        <v>29</v>
      </c>
      <c r="B65" s="43"/>
      <c r="C65" s="57">
        <f>$B$20</f>
        <v>30</v>
      </c>
      <c r="D65" s="57">
        <f>C65*$B$29</f>
        <v>30.900000000000002</v>
      </c>
      <c r="E65" s="57">
        <f t="shared" ref="E65:G65" si="6">D65*$B$29</f>
        <v>31.827000000000002</v>
      </c>
      <c r="F65" s="57">
        <f t="shared" si="6"/>
        <v>32.78181</v>
      </c>
      <c r="G65" s="57">
        <f t="shared" si="6"/>
        <v>33.765264299999998</v>
      </c>
    </row>
    <row r="66" spans="1:7" ht="15" x14ac:dyDescent="0.25">
      <c r="A66" s="37" t="s">
        <v>30</v>
      </c>
      <c r="B66" s="30"/>
      <c r="C66" s="57">
        <f>$B$19*$C$15+$B$19*$C$16+$C$14</f>
        <v>3101500</v>
      </c>
      <c r="D66" s="57">
        <f>($B$19*$B$21*$C$15+$B$19*$B$21*$C$16+$C$14)</f>
        <v>3382165</v>
      </c>
      <c r="E66" s="57">
        <f>(D64*$B$21*$C$15+D64*$B$21*$C$16+$C$14)</f>
        <v>3693703.1500000004</v>
      </c>
      <c r="F66" s="57">
        <f>(E64*$B$21*$C$15+E64*$B$21*$C$16+$C$14)</f>
        <v>4039510.4965000013</v>
      </c>
      <c r="G66" s="57">
        <f>(F64*$B$21*$C$15+F64*$B$21*$C$16+$C$14)</f>
        <v>4423356.6511150012</v>
      </c>
    </row>
    <row r="67" spans="1:7" ht="15" x14ac:dyDescent="0.25">
      <c r="A67" s="44" t="s">
        <v>31</v>
      </c>
      <c r="B67" s="30"/>
      <c r="C67" s="57"/>
      <c r="D67" s="57"/>
      <c r="E67" s="57"/>
      <c r="F67" s="57"/>
      <c r="G67" s="57">
        <f>-(C9+C10-B25)</f>
        <v>-1080000</v>
      </c>
    </row>
    <row r="68" spans="1:7" ht="15" x14ac:dyDescent="0.25">
      <c r="A68" s="44" t="s">
        <v>32</v>
      </c>
      <c r="B68" s="30"/>
      <c r="C68" s="57">
        <f>C63-C66</f>
        <v>9048500</v>
      </c>
      <c r="D68" s="57">
        <f t="shared" ref="D68:F68" si="7">D63-D66</f>
        <v>10508930.000000002</v>
      </c>
      <c r="E68" s="57">
        <f t="shared" si="7"/>
        <v>12187985.763500005</v>
      </c>
      <c r="F68" s="57">
        <f t="shared" si="7"/>
        <v>14118024.438304555</v>
      </c>
      <c r="G68" s="57">
        <f>G63-G66+G67</f>
        <v>15256153.039847046</v>
      </c>
    </row>
    <row r="69" spans="1:7" ht="15" x14ac:dyDescent="0.25">
      <c r="A69" s="37" t="s">
        <v>33</v>
      </c>
      <c r="B69" s="30"/>
      <c r="C69" s="57">
        <f>$C$22-$B$24*$C$22</f>
        <v>2533800</v>
      </c>
      <c r="D69" s="57">
        <f t="shared" ref="D69:G69" si="8">$C$22-$B$24*$C$22</f>
        <v>2533800</v>
      </c>
      <c r="E69" s="57">
        <f t="shared" si="8"/>
        <v>2533800</v>
      </c>
      <c r="F69" s="57">
        <f t="shared" si="8"/>
        <v>2533800</v>
      </c>
      <c r="G69" s="57">
        <f t="shared" si="8"/>
        <v>2533800</v>
      </c>
    </row>
    <row r="70" spans="1:7" ht="15" x14ac:dyDescent="0.25">
      <c r="A70" s="37" t="s">
        <v>34</v>
      </c>
      <c r="B70" s="30"/>
      <c r="C70" s="57">
        <f>C68-C69</f>
        <v>6514700</v>
      </c>
      <c r="D70" s="57">
        <f t="shared" ref="D70:G70" si="9">D68-D69</f>
        <v>7975130.0000000019</v>
      </c>
      <c r="E70" s="57">
        <f t="shared" si="9"/>
        <v>9654185.763500005</v>
      </c>
      <c r="F70" s="57">
        <f t="shared" si="9"/>
        <v>11584224.438304555</v>
      </c>
      <c r="G70" s="57">
        <f t="shared" si="9"/>
        <v>12722353.039847046</v>
      </c>
    </row>
    <row r="71" spans="1:7" ht="15" x14ac:dyDescent="0.25">
      <c r="A71" s="37" t="s">
        <v>59</v>
      </c>
      <c r="B71" s="30"/>
      <c r="C71" s="57">
        <f>0.3*C70</f>
        <v>1954410</v>
      </c>
      <c r="D71" s="57">
        <f t="shared" ref="D71:G71" si="10">0.3*D70</f>
        <v>2392539.0000000005</v>
      </c>
      <c r="E71" s="57">
        <f t="shared" si="10"/>
        <v>2896255.7290500016</v>
      </c>
      <c r="F71" s="57">
        <f t="shared" si="10"/>
        <v>3475267.3314913665</v>
      </c>
      <c r="G71" s="57">
        <f t="shared" si="10"/>
        <v>3816705.9119541137</v>
      </c>
    </row>
    <row r="72" spans="1:7" ht="15" x14ac:dyDescent="0.25">
      <c r="A72" s="37" t="s">
        <v>35</v>
      </c>
      <c r="B72" s="30"/>
      <c r="C72" s="57">
        <f>C70-C71</f>
        <v>4560290</v>
      </c>
      <c r="D72" s="57">
        <f t="shared" ref="D72:G72" si="11">D70-D71</f>
        <v>5582591.0000000019</v>
      </c>
      <c r="E72" s="57">
        <f t="shared" si="11"/>
        <v>6757930.0344500039</v>
      </c>
      <c r="F72" s="57">
        <f t="shared" si="11"/>
        <v>8108957.1068131886</v>
      </c>
      <c r="G72" s="57">
        <f t="shared" si="11"/>
        <v>8905647.1278929319</v>
      </c>
    </row>
    <row r="73" spans="1:7" x14ac:dyDescent="0.2">
      <c r="C73" s="6"/>
      <c r="D73" s="6"/>
    </row>
    <row r="74" spans="1:7" ht="15" thickBot="1" x14ac:dyDescent="0.25">
      <c r="C74" s="6"/>
      <c r="D74" s="6"/>
    </row>
    <row r="75" spans="1:7" ht="23.25" x14ac:dyDescent="0.35">
      <c r="A75" s="64" t="s">
        <v>37</v>
      </c>
      <c r="B75" s="65"/>
      <c r="C75" s="20"/>
      <c r="D75" s="20"/>
      <c r="E75" s="20"/>
      <c r="F75" s="20"/>
      <c r="G75" s="22"/>
    </row>
    <row r="76" spans="1:7" ht="15" x14ac:dyDescent="0.25">
      <c r="A76" s="30"/>
      <c r="B76" s="39" t="s">
        <v>22</v>
      </c>
      <c r="C76" s="39" t="s">
        <v>23</v>
      </c>
      <c r="D76" s="39" t="s">
        <v>24</v>
      </c>
      <c r="E76" s="39" t="s">
        <v>25</v>
      </c>
      <c r="F76" s="39" t="s">
        <v>26</v>
      </c>
      <c r="G76" s="39" t="s">
        <v>27</v>
      </c>
    </row>
    <row r="77" spans="1:7" ht="15" x14ac:dyDescent="0.25">
      <c r="A77" s="37" t="s">
        <v>28</v>
      </c>
      <c r="B77" s="30"/>
      <c r="C77" s="57">
        <f>C78*C79</f>
        <v>12150000</v>
      </c>
      <c r="D77" s="57">
        <f t="shared" ref="D77:G77" si="12">D78*D79</f>
        <v>13891095.000000002</v>
      </c>
      <c r="E77" s="57">
        <f t="shared" si="12"/>
        <v>15881688.913500005</v>
      </c>
      <c r="F77" s="57">
        <f t="shared" si="12"/>
        <v>18157534.934804555</v>
      </c>
      <c r="G77" s="57">
        <f t="shared" si="12"/>
        <v>20759509.690962046</v>
      </c>
    </row>
    <row r="78" spans="1:7" x14ac:dyDescent="0.2">
      <c r="A78" s="42" t="s">
        <v>10</v>
      </c>
      <c r="B78" s="30"/>
      <c r="C78" s="57">
        <f>C64</f>
        <v>405000</v>
      </c>
      <c r="D78" s="57">
        <f t="shared" ref="D78:G78" si="13">D64</f>
        <v>449550.00000000006</v>
      </c>
      <c r="E78" s="57">
        <f t="shared" si="13"/>
        <v>499000.50000000012</v>
      </c>
      <c r="F78" s="57">
        <f t="shared" si="13"/>
        <v>553890.55500000017</v>
      </c>
      <c r="G78" s="57">
        <f t="shared" si="13"/>
        <v>614818.51605000021</v>
      </c>
    </row>
    <row r="79" spans="1:7" x14ac:dyDescent="0.2">
      <c r="A79" s="42" t="s">
        <v>29</v>
      </c>
      <c r="B79" s="43"/>
      <c r="C79" s="57">
        <f>C65</f>
        <v>30</v>
      </c>
      <c r="D79" s="57">
        <f t="shared" ref="D79:G79" si="14">D65</f>
        <v>30.900000000000002</v>
      </c>
      <c r="E79" s="57">
        <f t="shared" si="14"/>
        <v>31.827000000000002</v>
      </c>
      <c r="F79" s="57">
        <f t="shared" si="14"/>
        <v>32.78181</v>
      </c>
      <c r="G79" s="57">
        <f t="shared" si="14"/>
        <v>33.765264299999998</v>
      </c>
    </row>
    <row r="80" spans="1:7" ht="15" x14ac:dyDescent="0.25">
      <c r="A80" s="37" t="s">
        <v>30</v>
      </c>
      <c r="B80" s="30"/>
      <c r="C80" s="57">
        <f>$D$15*$B$19+$D$16*$B$19+D14</f>
        <v>4945500</v>
      </c>
      <c r="D80" s="57">
        <f>($B$19*$B$21*$D$15+$B$19*$B$21*$D$16+$D$14)</f>
        <v>5440005.0000000009</v>
      </c>
      <c r="E80" s="57">
        <f>(D64*$B$21*$D$15+D64*$B$21*$D$16+$D$14)</f>
        <v>5988905.5500000007</v>
      </c>
      <c r="F80" s="57">
        <f>(E64*$B$21*$D$15+E64*$B$21*$D$16+$D$14)</f>
        <v>6598185.1605000021</v>
      </c>
      <c r="G80" s="57">
        <f>(F64*$B$21*$D$15+F64*$B$21*$D$16+$D$14)</f>
        <v>7274485.5281550027</v>
      </c>
    </row>
    <row r="81" spans="1:7" ht="15" x14ac:dyDescent="0.25">
      <c r="A81" s="44" t="s">
        <v>31</v>
      </c>
      <c r="B81" s="30"/>
      <c r="C81" s="57"/>
      <c r="D81" s="57"/>
      <c r="E81" s="57"/>
      <c r="F81" s="57"/>
      <c r="G81" s="57">
        <f>-(D9+D10-B25)</f>
        <v>-860000</v>
      </c>
    </row>
    <row r="82" spans="1:7" ht="15" x14ac:dyDescent="0.25">
      <c r="A82" s="44" t="s">
        <v>32</v>
      </c>
      <c r="B82" s="30"/>
      <c r="C82" s="57">
        <f>C77-C80</f>
        <v>7204500</v>
      </c>
      <c r="D82" s="57">
        <f t="shared" ref="D82:F82" si="15">D77-D80</f>
        <v>8451090</v>
      </c>
      <c r="E82" s="57">
        <f t="shared" si="15"/>
        <v>9892783.3635000046</v>
      </c>
      <c r="F82" s="57">
        <f t="shared" si="15"/>
        <v>11559349.774304554</v>
      </c>
      <c r="G82" s="57">
        <f>G77-G80+G81</f>
        <v>12625024.162807044</v>
      </c>
    </row>
    <row r="83" spans="1:7" ht="15" x14ac:dyDescent="0.25">
      <c r="A83" s="37" t="s">
        <v>33</v>
      </c>
      <c r="B83" s="30"/>
      <c r="C83" s="57">
        <f>$D$22-$B$24*$D$22</f>
        <v>911840</v>
      </c>
      <c r="D83" s="57">
        <f t="shared" ref="D83:G83" si="16">$D$22-$B$24*$D$22</f>
        <v>911840</v>
      </c>
      <c r="E83" s="57">
        <f t="shared" si="16"/>
        <v>911840</v>
      </c>
      <c r="F83" s="57">
        <f t="shared" si="16"/>
        <v>911840</v>
      </c>
      <c r="G83" s="57">
        <f t="shared" si="16"/>
        <v>911840</v>
      </c>
    </row>
    <row r="84" spans="1:7" ht="15" x14ac:dyDescent="0.25">
      <c r="A84" s="37" t="s">
        <v>34</v>
      </c>
      <c r="B84" s="30"/>
      <c r="C84" s="57">
        <f>C82-C83</f>
        <v>6292660</v>
      </c>
      <c r="D84" s="57">
        <f t="shared" ref="D84:G84" si="17">D82-D83</f>
        <v>7539250</v>
      </c>
      <c r="E84" s="57">
        <f t="shared" si="17"/>
        <v>8980943.3635000046</v>
      </c>
      <c r="F84" s="57">
        <f t="shared" si="17"/>
        <v>10647509.774304554</v>
      </c>
      <c r="G84" s="57">
        <f t="shared" si="17"/>
        <v>11713184.162807044</v>
      </c>
    </row>
    <row r="85" spans="1:7" ht="15" x14ac:dyDescent="0.25">
      <c r="A85" s="37" t="s">
        <v>59</v>
      </c>
      <c r="B85" s="30"/>
      <c r="C85" s="57">
        <f>0.3*C84</f>
        <v>1887798</v>
      </c>
      <c r="D85" s="57">
        <f t="shared" ref="D85:G85" si="18">0.3*D84</f>
        <v>2261775</v>
      </c>
      <c r="E85" s="57">
        <f t="shared" si="18"/>
        <v>2694283.0090500014</v>
      </c>
      <c r="F85" s="57">
        <f t="shared" si="18"/>
        <v>3194252.9322913662</v>
      </c>
      <c r="G85" s="57">
        <f t="shared" si="18"/>
        <v>3513955.2488421132</v>
      </c>
    </row>
    <row r="86" spans="1:7" ht="15" x14ac:dyDescent="0.25">
      <c r="A86" s="37" t="s">
        <v>35</v>
      </c>
      <c r="B86" s="30"/>
      <c r="C86" s="57">
        <f>C84-C85</f>
        <v>4404862</v>
      </c>
      <c r="D86" s="57">
        <f t="shared" ref="D86:G86" si="19">D84-D85</f>
        <v>5277475</v>
      </c>
      <c r="E86" s="57">
        <f t="shared" si="19"/>
        <v>6286660.3544500032</v>
      </c>
      <c r="F86" s="57">
        <f t="shared" si="19"/>
        <v>7453256.8420131877</v>
      </c>
      <c r="G86" s="57">
        <f t="shared" si="19"/>
        <v>8199228.9139649309</v>
      </c>
    </row>
    <row r="88" spans="1:7" ht="15" thickBot="1" x14ac:dyDescent="0.25"/>
    <row r="89" spans="1:7" ht="15.75" x14ac:dyDescent="0.2">
      <c r="A89" s="51" t="s">
        <v>48</v>
      </c>
      <c r="B89" s="26"/>
      <c r="E89" s="48"/>
    </row>
    <row r="90" spans="1:7" ht="15" x14ac:dyDescent="0.2">
      <c r="A90" s="45" t="s">
        <v>44</v>
      </c>
      <c r="B90" s="57">
        <f>0.18*$C$11</f>
        <v>2781000</v>
      </c>
      <c r="E90" s="49"/>
    </row>
    <row r="91" spans="1:7" x14ac:dyDescent="0.2">
      <c r="A91" s="46" t="s">
        <v>45</v>
      </c>
      <c r="B91" s="57">
        <f>$B$25</f>
        <v>620000</v>
      </c>
      <c r="E91" s="12"/>
    </row>
    <row r="92" spans="1:7" x14ac:dyDescent="0.2">
      <c r="A92" s="30" t="s">
        <v>46</v>
      </c>
      <c r="B92" s="57">
        <f>$C$26</f>
        <v>510000</v>
      </c>
      <c r="E92" s="12"/>
    </row>
    <row r="93" spans="1:7" x14ac:dyDescent="0.2">
      <c r="A93" s="40" t="s">
        <v>15</v>
      </c>
      <c r="B93" s="59">
        <f>SUM($B$90:$B$92)</f>
        <v>3911000</v>
      </c>
      <c r="E93" s="12"/>
    </row>
    <row r="94" spans="1:7" x14ac:dyDescent="0.2">
      <c r="A94" s="12"/>
      <c r="B94" s="9"/>
      <c r="C94" s="52"/>
      <c r="E94" s="12"/>
      <c r="F94" s="9"/>
      <c r="G94" s="52"/>
    </row>
    <row r="95" spans="1:7" ht="15" thickBot="1" x14ac:dyDescent="0.25"/>
    <row r="96" spans="1:7" ht="23.25" x14ac:dyDescent="0.35">
      <c r="A96" s="50" t="s">
        <v>47</v>
      </c>
      <c r="B96" s="22"/>
    </row>
    <row r="97" spans="1:7" x14ac:dyDescent="0.2">
      <c r="A97" s="45" t="s">
        <v>44</v>
      </c>
      <c r="B97" s="57">
        <f>0.18*$D$11</f>
        <v>1000800</v>
      </c>
    </row>
    <row r="98" spans="1:7" x14ac:dyDescent="0.2">
      <c r="A98" s="46" t="s">
        <v>45</v>
      </c>
      <c r="B98" s="57">
        <f>$B$25</f>
        <v>620000</v>
      </c>
    </row>
    <row r="99" spans="1:7" x14ac:dyDescent="0.2">
      <c r="A99" s="30" t="s">
        <v>46</v>
      </c>
      <c r="B99" s="57">
        <f>$D$26</f>
        <v>705000</v>
      </c>
    </row>
    <row r="100" spans="1:7" x14ac:dyDescent="0.2">
      <c r="A100" s="40" t="s">
        <v>15</v>
      </c>
      <c r="B100" s="59">
        <f>SUM($B$97:$B$99)</f>
        <v>2325800</v>
      </c>
    </row>
    <row r="102" spans="1:7" ht="15" thickBot="1" x14ac:dyDescent="0.25"/>
    <row r="103" spans="1:7" ht="23.25" x14ac:dyDescent="0.35">
      <c r="A103" s="64" t="s">
        <v>52</v>
      </c>
      <c r="B103" s="65"/>
      <c r="C103" s="20"/>
      <c r="D103" s="20"/>
      <c r="E103" s="20"/>
      <c r="F103" s="20"/>
      <c r="G103" s="22"/>
    </row>
    <row r="104" spans="1:7" ht="15" x14ac:dyDescent="0.25">
      <c r="A104" s="30"/>
      <c r="B104" s="39" t="s">
        <v>22</v>
      </c>
      <c r="C104" s="39" t="s">
        <v>23</v>
      </c>
      <c r="D104" s="39" t="s">
        <v>24</v>
      </c>
      <c r="E104" s="39" t="s">
        <v>25</v>
      </c>
      <c r="F104" s="39" t="s">
        <v>26</v>
      </c>
      <c r="G104" s="39" t="s">
        <v>27</v>
      </c>
    </row>
    <row r="105" spans="1:7" ht="15" x14ac:dyDescent="0.25">
      <c r="A105" s="37" t="s">
        <v>60</v>
      </c>
      <c r="B105" s="57">
        <f>-C32</f>
        <v>-18005900</v>
      </c>
      <c r="C105" s="57"/>
      <c r="D105" s="58"/>
      <c r="E105" s="57"/>
      <c r="F105" s="57"/>
      <c r="G105" s="57"/>
    </row>
    <row r="106" spans="1:7" ht="15" x14ac:dyDescent="0.25">
      <c r="A106" s="37" t="s">
        <v>28</v>
      </c>
      <c r="B106" s="57"/>
      <c r="C106" s="57">
        <f>C77</f>
        <v>12150000</v>
      </c>
      <c r="D106" s="57">
        <f t="shared" ref="D106:G106" si="20">D77</f>
        <v>13891095.000000002</v>
      </c>
      <c r="E106" s="57">
        <f t="shared" si="20"/>
        <v>15881688.913500005</v>
      </c>
      <c r="F106" s="57">
        <f t="shared" si="20"/>
        <v>18157534.934804555</v>
      </c>
      <c r="G106" s="57">
        <f t="shared" si="20"/>
        <v>20759509.690962046</v>
      </c>
    </row>
    <row r="107" spans="1:7" ht="15" x14ac:dyDescent="0.25">
      <c r="A107" s="37" t="s">
        <v>30</v>
      </c>
      <c r="B107" s="57"/>
      <c r="C107" s="57">
        <f>C45</f>
        <v>3101500</v>
      </c>
      <c r="D107" s="57">
        <f t="shared" ref="D107:G107" si="21">D45</f>
        <v>3382165</v>
      </c>
      <c r="E107" s="57">
        <f t="shared" si="21"/>
        <v>3693703.1500000004</v>
      </c>
      <c r="F107" s="57">
        <f t="shared" si="21"/>
        <v>4039510.4965000013</v>
      </c>
      <c r="G107" s="57">
        <f t="shared" si="21"/>
        <v>4423356.6511150012</v>
      </c>
    </row>
    <row r="108" spans="1:7" ht="15" x14ac:dyDescent="0.25">
      <c r="A108" s="37" t="s">
        <v>15</v>
      </c>
      <c r="B108" s="60"/>
      <c r="C108" s="60"/>
      <c r="D108" s="60"/>
      <c r="E108" s="60"/>
      <c r="F108" s="60"/>
      <c r="G108" s="57">
        <f>B93</f>
        <v>3911000</v>
      </c>
    </row>
    <row r="109" spans="1:7" ht="15" x14ac:dyDescent="0.25">
      <c r="A109" s="37" t="s">
        <v>49</v>
      </c>
      <c r="B109" s="57"/>
      <c r="C109" s="57">
        <f>C71</f>
        <v>1954410</v>
      </c>
      <c r="D109" s="57">
        <f t="shared" ref="D109:G109" si="22">D71</f>
        <v>2392539.0000000005</v>
      </c>
      <c r="E109" s="57">
        <f t="shared" si="22"/>
        <v>2896255.7290500016</v>
      </c>
      <c r="F109" s="57">
        <f t="shared" si="22"/>
        <v>3475267.3314913665</v>
      </c>
      <c r="G109" s="57">
        <f t="shared" si="22"/>
        <v>3816705.9119541137</v>
      </c>
    </row>
    <row r="110" spans="1:7" ht="15" x14ac:dyDescent="0.25">
      <c r="A110" s="37" t="s">
        <v>50</v>
      </c>
      <c r="B110" s="57">
        <f>B105</f>
        <v>-18005900</v>
      </c>
      <c r="C110" s="57">
        <f>C106-C107-C108-C109</f>
        <v>7094090</v>
      </c>
      <c r="D110" s="57">
        <f t="shared" ref="D110:F110" si="23">D106-D107-D108-D109</f>
        <v>8116391.0000000019</v>
      </c>
      <c r="E110" s="57">
        <f t="shared" si="23"/>
        <v>9291730.0344500039</v>
      </c>
      <c r="F110" s="57">
        <f t="shared" si="23"/>
        <v>10642757.106813189</v>
      </c>
      <c r="G110" s="57">
        <f>G106-G107+G108-G109</f>
        <v>16430447.127892932</v>
      </c>
    </row>
    <row r="111" spans="1:7" ht="15" x14ac:dyDescent="0.25">
      <c r="A111" s="37" t="s">
        <v>51</v>
      </c>
      <c r="B111" s="57">
        <f>B110</f>
        <v>-18005900</v>
      </c>
      <c r="C111" s="57">
        <f>C110/1.105</f>
        <v>6419990.9502262445</v>
      </c>
      <c r="D111" s="57">
        <f>D110/1.105^2</f>
        <v>6647194.7748817606</v>
      </c>
      <c r="E111" s="57">
        <f>E110/1.105^3</f>
        <v>6886677.5545469811</v>
      </c>
      <c r="F111" s="57">
        <f>F110/1.105^4</f>
        <v>7138468.3536732979</v>
      </c>
      <c r="G111" s="57">
        <f>G110/1.105^5</f>
        <v>9973279.5423661619</v>
      </c>
    </row>
    <row r="112" spans="1:7" ht="15" x14ac:dyDescent="0.25">
      <c r="A112" s="8"/>
      <c r="B112" s="11"/>
      <c r="C112" s="11"/>
      <c r="D112" s="11"/>
      <c r="E112" s="11"/>
      <c r="F112" s="11"/>
      <c r="G112" s="11"/>
    </row>
    <row r="113" spans="1:7" ht="15" thickBot="1" x14ac:dyDescent="0.25"/>
    <row r="114" spans="1:7" ht="15.75" x14ac:dyDescent="0.25">
      <c r="A114" s="64" t="s">
        <v>53</v>
      </c>
      <c r="B114" s="65"/>
      <c r="C114" s="27"/>
      <c r="D114" s="27"/>
      <c r="E114" s="27"/>
      <c r="F114" s="27"/>
      <c r="G114" s="26"/>
    </row>
    <row r="115" spans="1:7" ht="15" x14ac:dyDescent="0.25">
      <c r="A115" s="30"/>
      <c r="B115" s="39" t="s">
        <v>22</v>
      </c>
      <c r="C115" s="39" t="s">
        <v>23</v>
      </c>
      <c r="D115" s="39" t="s">
        <v>24</v>
      </c>
      <c r="E115" s="39" t="s">
        <v>25</v>
      </c>
      <c r="F115" s="39" t="s">
        <v>26</v>
      </c>
      <c r="G115" s="39" t="s">
        <v>27</v>
      </c>
    </row>
    <row r="116" spans="1:7" ht="15" x14ac:dyDescent="0.25">
      <c r="A116" s="37" t="s">
        <v>60</v>
      </c>
      <c r="B116" s="57">
        <f>-D32</f>
        <v>-8665000</v>
      </c>
      <c r="C116" s="57"/>
      <c r="D116" s="57"/>
      <c r="E116" s="57"/>
      <c r="F116" s="57"/>
      <c r="G116" s="57"/>
    </row>
    <row r="117" spans="1:7" ht="15" x14ac:dyDescent="0.25">
      <c r="A117" s="37" t="s">
        <v>28</v>
      </c>
      <c r="B117" s="57"/>
      <c r="C117" s="57">
        <f>C77</f>
        <v>12150000</v>
      </c>
      <c r="D117" s="57">
        <f t="shared" ref="D117:G117" si="24">D77</f>
        <v>13891095.000000002</v>
      </c>
      <c r="E117" s="57">
        <f t="shared" si="24"/>
        <v>15881688.913500005</v>
      </c>
      <c r="F117" s="57">
        <f t="shared" si="24"/>
        <v>18157534.934804555</v>
      </c>
      <c r="G117" s="57">
        <f t="shared" si="24"/>
        <v>20759509.690962046</v>
      </c>
    </row>
    <row r="118" spans="1:7" ht="15" x14ac:dyDescent="0.25">
      <c r="A118" s="37" t="s">
        <v>30</v>
      </c>
      <c r="B118" s="57"/>
      <c r="C118" s="57">
        <f>C80</f>
        <v>4945500</v>
      </c>
      <c r="D118" s="57">
        <f t="shared" ref="D118:G118" si="25">D80</f>
        <v>5440005.0000000009</v>
      </c>
      <c r="E118" s="57">
        <f t="shared" si="25"/>
        <v>5988905.5500000007</v>
      </c>
      <c r="F118" s="57">
        <f t="shared" si="25"/>
        <v>6598185.1605000021</v>
      </c>
      <c r="G118" s="57">
        <f t="shared" si="25"/>
        <v>7274485.5281550027</v>
      </c>
    </row>
    <row r="119" spans="1:7" ht="15" x14ac:dyDescent="0.25">
      <c r="A119" s="37" t="s">
        <v>15</v>
      </c>
      <c r="B119" s="60"/>
      <c r="C119" s="60"/>
      <c r="D119" s="60"/>
      <c r="E119" s="60"/>
      <c r="F119" s="60"/>
      <c r="G119" s="57">
        <f>B100</f>
        <v>2325800</v>
      </c>
    </row>
    <row r="120" spans="1:7" ht="15" x14ac:dyDescent="0.25">
      <c r="A120" s="37" t="s">
        <v>49</v>
      </c>
      <c r="B120" s="57"/>
      <c r="C120" s="57">
        <f>C85</f>
        <v>1887798</v>
      </c>
      <c r="D120" s="57">
        <f t="shared" ref="D120:G120" si="26">D85</f>
        <v>2261775</v>
      </c>
      <c r="E120" s="57">
        <f t="shared" si="26"/>
        <v>2694283.0090500014</v>
      </c>
      <c r="F120" s="57">
        <f t="shared" si="26"/>
        <v>3194252.9322913662</v>
      </c>
      <c r="G120" s="57">
        <f t="shared" si="26"/>
        <v>3513955.2488421132</v>
      </c>
    </row>
    <row r="121" spans="1:7" ht="15" x14ac:dyDescent="0.25">
      <c r="A121" s="37" t="s">
        <v>50</v>
      </c>
      <c r="B121" s="57">
        <f>B116</f>
        <v>-8665000</v>
      </c>
      <c r="C121" s="57">
        <f>C117-C118-C119-C120</f>
        <v>5316702</v>
      </c>
      <c r="D121" s="57">
        <f t="shared" ref="D121:F121" si="27">D117-D118-D119-D120</f>
        <v>6189315</v>
      </c>
      <c r="E121" s="57">
        <f t="shared" si="27"/>
        <v>7198500.3544500032</v>
      </c>
      <c r="F121" s="57">
        <f t="shared" si="27"/>
        <v>8365096.8420131877</v>
      </c>
      <c r="G121" s="57">
        <f>G117-G118+G119-G120</f>
        <v>12296868.913964931</v>
      </c>
    </row>
    <row r="122" spans="1:7" ht="15" x14ac:dyDescent="0.25">
      <c r="A122" s="37" t="s">
        <v>51</v>
      </c>
      <c r="B122" s="57">
        <f>B116</f>
        <v>-8665000</v>
      </c>
      <c r="C122" s="57">
        <f>C121/1.105</f>
        <v>4811495.0226244349</v>
      </c>
      <c r="D122" s="57">
        <f>D121/1.105^2</f>
        <v>5068950.2671935465</v>
      </c>
      <c r="E122" s="57">
        <f>E121/1.105^3</f>
        <v>5335255.1821447425</v>
      </c>
      <c r="F122" s="57">
        <f>F121/1.105^4</f>
        <v>5610762.1815306116</v>
      </c>
      <c r="G122" s="57">
        <f>G121/1.105^5</f>
        <v>7464198.0355243338</v>
      </c>
    </row>
    <row r="123" spans="1:7" ht="15" x14ac:dyDescent="0.25">
      <c r="A123" s="8"/>
      <c r="B123" s="7"/>
      <c r="C123" s="7"/>
      <c r="D123" s="7"/>
      <c r="E123" s="7"/>
      <c r="F123" s="7"/>
      <c r="G123" s="7"/>
    </row>
    <row r="124" spans="1:7" ht="15" thickBot="1" x14ac:dyDescent="0.25"/>
    <row r="125" spans="1:7" ht="15.75" x14ac:dyDescent="0.25">
      <c r="A125" s="19" t="s">
        <v>62</v>
      </c>
      <c r="B125" s="28"/>
      <c r="C125" s="12"/>
      <c r="D125" s="12"/>
      <c r="E125" s="12"/>
      <c r="F125" s="12"/>
      <c r="G125" s="12"/>
    </row>
    <row r="126" spans="1:7" ht="15" x14ac:dyDescent="0.25">
      <c r="A126" s="47" t="s">
        <v>58</v>
      </c>
      <c r="B126" s="59">
        <f>(C121/(1+$B$28))+(D121/(1+$B$28)^2)+(E121/(1+$B$28)^3)+(F121/(1+$B$28)^4)+(G121/(1+$B$28)^5)+B121</f>
        <v>19625660.689017672</v>
      </c>
    </row>
    <row r="127" spans="1:7" ht="15" x14ac:dyDescent="0.25">
      <c r="A127" s="47" t="s">
        <v>57</v>
      </c>
      <c r="B127" s="59">
        <f>(C110/(1+$B$28))+(D110/(1+$B$28)^2)+(E110/(1+$B$28)^3)+(F110/(1+$B$28)^4)+(G110/(1+$B$28)^5)+B110</f>
        <v>19059711.175694451</v>
      </c>
    </row>
    <row r="128" spans="1:7" ht="15" x14ac:dyDescent="0.25">
      <c r="A128" s="13"/>
      <c r="B128" s="14"/>
    </row>
    <row r="129" spans="1:6" ht="15" x14ac:dyDescent="0.25">
      <c r="A129" s="13"/>
    </row>
    <row r="130" spans="1:6" x14ac:dyDescent="0.2">
      <c r="A130" s="15" t="s">
        <v>68</v>
      </c>
      <c r="F130" s="16"/>
    </row>
    <row r="132" spans="1:6" x14ac:dyDescent="0.2">
      <c r="A132" s="16"/>
    </row>
  </sheetData>
  <mergeCells count="4">
    <mergeCell ref="A61:B61"/>
    <mergeCell ref="A75:B75"/>
    <mergeCell ref="A103:B103"/>
    <mergeCell ref="A114:B114"/>
  </mergeCells>
  <printOptions headings="1" gridLines="1"/>
  <pageMargins left="0.7" right="0.7" top="0.78740157499999996" bottom="0.78740157499999996" header="0.3" footer="0.3"/>
  <pageSetup scale="7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image</cp:lastModifiedBy>
  <dcterms:created xsi:type="dcterms:W3CDTF">2010-05-13T00:30:55Z</dcterms:created>
  <dcterms:modified xsi:type="dcterms:W3CDTF">2015-11-20T11:44:20Z</dcterms:modified>
</cp:coreProperties>
</file>