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mike\Desktop\Projektbericht\"/>
    </mc:Choice>
  </mc:AlternateContent>
  <xr:revisionPtr revIDLastSave="1" documentId="13_ncr:1_{301CA91E-4D09-4DB0-B6A0-71115B272A95}" xr6:coauthVersionLast="47" xr6:coauthVersionMax="47" xr10:uidLastSave="{645FCEB1-BE5F-4599-8C21-F4CC6F9937C0}"/>
  <bookViews>
    <workbookView xWindow="-120" yWindow="-120" windowWidth="29040" windowHeight="15840" firstSheet="3" activeTab="3" xr2:uid="{B710C472-269D-43BB-9F1A-DCA18E7A6D91}"/>
  </bookViews>
  <sheets>
    <sheet name="Aufgabenstellung und Werte" sheetId="3" r:id="rId1"/>
    <sheet name="Kostenstellenvergleichsrechnung" sheetId="1" r:id="rId2"/>
    <sheet name="Begriffe und Erläuterungen" sheetId="4" r:id="rId3"/>
    <sheet name="Formelübersicht" sheetId="6" r:id="rId4"/>
    <sheet name="Quellen" sheetId="5" r:id="rId5"/>
  </sheets>
  <definedNames>
    <definedName name="_CTVL001184527f5c476436989ed44f9b6088e66" localSheetId="4">Quellen!$A$49</definedName>
    <definedName name="_CTVL0013d305a619c9c4e82a4ea89b45a20029f" localSheetId="4">Quellen!$A$44</definedName>
    <definedName name="_CTVL001402cbf270e534027829921c92997a42b" localSheetId="4">Quellen!$A$31</definedName>
    <definedName name="_CTVL001434f314d84b14192b5b0bdc4015f8f92" localSheetId="4">Quellen!$A$23</definedName>
    <definedName name="_CTVL0014cb3c12924d941bbbd8d1965cd20f1ea" localSheetId="4">Quellen!$A$45</definedName>
    <definedName name="_CTVL0015e72684121604e449c3d276933a06949" localSheetId="4">Quellen!$A$32</definedName>
    <definedName name="_CTVL0016034ef3f34d94030a9f981723acb4bd3" localSheetId="4">Quellen!$A$17</definedName>
    <definedName name="_CTVL00167b3b083202e405db64271a67e537815" localSheetId="4">Quellen!$A$40</definedName>
    <definedName name="_CTVL0016c5621d479904e80b69192f708654fc7" localSheetId="4">Quellen!$A$50</definedName>
    <definedName name="_CTVL00170e72a28c92b4e3b93c3653fca2796d6" localSheetId="4">Quellen!$A$42</definedName>
    <definedName name="_CTVL00171ab763b2c484ebd9a43d47d89601d9f" localSheetId="4">Quellen!$A$47</definedName>
    <definedName name="_CTVL00174d33486045d4039abb31213aac282b3" localSheetId="4">Quellen!#REF!</definedName>
    <definedName name="_CTVL00186981dd6e1dc486da1d0f6551b0b504a" localSheetId="4">Quellen!$A$38</definedName>
    <definedName name="_CTVL00189b70470012145f6be7db65ca8d600b5" localSheetId="4">Quellen!$A$46</definedName>
    <definedName name="_CTVL0019a1bbd7d54f144d98982452cc444556b" localSheetId="4">Quellen!$A$37</definedName>
    <definedName name="_CTVL0019e1822d9b0aa40fab746522bd0b16d3d" localSheetId="4">Quellen!$A$21</definedName>
    <definedName name="_CTVL001a0e0aeef72164d3c929fb9f06268b31b" localSheetId="4">Quellen!$A$36</definedName>
    <definedName name="_CTVL001a7be08e09152472ea7d0611e00fe2b08" localSheetId="4">Quellen!$A$28</definedName>
    <definedName name="_CTVL001a89ef84d3bca4efc8752cc5f70b13ec8" localSheetId="4">Quellen!$A$48</definedName>
    <definedName name="_CTVL001abb42c998e4a4274a11aa5c637540bf7" localSheetId="4">Quellen!$A$52</definedName>
    <definedName name="_CTVL001ba017291b0264c6eb8e459db2a2508d5" localSheetId="4">Quellen!$A$29</definedName>
    <definedName name="_CTVL001c1985c90fc3c4b2aba04170902820017" localSheetId="4">Quellen!$A$41</definedName>
    <definedName name="_CTVL001ca692cf52b5a4dc28e4e25aa8aba9652" localSheetId="4">Quellen!$A$35</definedName>
    <definedName name="_CTVL001d0c0f0c5df414b5fbdbb50c99264a688" localSheetId="4">Quellen!$A$39</definedName>
    <definedName name="_CTVL001d49112628c46412d81b38984c3489019" localSheetId="4">Quellen!$A$27</definedName>
    <definedName name="_CTVL001dc0252512e3e4320a032bbb260b13dab" localSheetId="4">Quellen!$A$26</definedName>
    <definedName name="_CTVL001dc8a5509a21f4dcbba11fb36c4c9a89e" localSheetId="4">Quellen!$A$30</definedName>
    <definedName name="_CTVL001e2070416d55d445ea02e86841c7ffbb0" localSheetId="4">Quellen!$A$43</definedName>
    <definedName name="_CTVL001f26eb04751894641b7149d72c1d28dad" localSheetId="4">Quellen!$A$34</definedName>
    <definedName name="_CTVL001f50f56be619447f6bb9632fd9518a8f8" localSheetId="4">Quellen!$A$25</definedName>
    <definedName name="_CTVL001f53e305a5dc0412b9b738b137fe331d9" localSheetId="4">Quellen!$A$19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5" i="6" l="1"/>
  <c r="N90" i="6"/>
  <c r="M90" i="6"/>
  <c r="L90" i="6"/>
  <c r="K90" i="6"/>
  <c r="J90" i="6"/>
  <c r="I90" i="6"/>
  <c r="H90" i="6"/>
  <c r="G90" i="6"/>
  <c r="F90" i="6"/>
  <c r="E90" i="6"/>
  <c r="N89" i="6"/>
  <c r="M89" i="6"/>
  <c r="L89" i="6"/>
  <c r="K89" i="6"/>
  <c r="J89" i="6"/>
  <c r="I89" i="6"/>
  <c r="H89" i="6"/>
  <c r="G89" i="6"/>
  <c r="F89" i="6"/>
  <c r="E89" i="6"/>
  <c r="D89" i="6"/>
  <c r="C89" i="6"/>
  <c r="C90" i="6" s="1"/>
  <c r="N88" i="6"/>
  <c r="M88" i="6"/>
  <c r="L88" i="6"/>
  <c r="K88" i="6"/>
  <c r="J88" i="6"/>
  <c r="I88" i="6"/>
  <c r="H88" i="6"/>
  <c r="G88" i="6"/>
  <c r="F88" i="6"/>
  <c r="E88" i="6"/>
  <c r="D88" i="6"/>
  <c r="D90" i="6" s="1"/>
  <c r="C88" i="6"/>
  <c r="P88" i="6" s="1"/>
  <c r="K85" i="6"/>
  <c r="K86" i="6" s="1"/>
  <c r="K78" i="6" s="1"/>
  <c r="G85" i="6"/>
  <c r="G86" i="6" s="1"/>
  <c r="G78" i="6" s="1"/>
  <c r="C85" i="6"/>
  <c r="M84" i="6"/>
  <c r="I84" i="6"/>
  <c r="E84" i="6"/>
  <c r="N82" i="6"/>
  <c r="K82" i="6"/>
  <c r="J82" i="6"/>
  <c r="G82" i="6"/>
  <c r="F82" i="6"/>
  <c r="N81" i="6"/>
  <c r="N85" i="6" s="1"/>
  <c r="N86" i="6" s="1"/>
  <c r="N78" i="6" s="1"/>
  <c r="M81" i="6"/>
  <c r="M82" i="6" s="1"/>
  <c r="L81" i="6"/>
  <c r="L85" i="6" s="1"/>
  <c r="L86" i="6" s="1"/>
  <c r="L78" i="6" s="1"/>
  <c r="K81" i="6"/>
  <c r="J81" i="6"/>
  <c r="J85" i="6" s="1"/>
  <c r="J86" i="6" s="1"/>
  <c r="J78" i="6" s="1"/>
  <c r="I81" i="6"/>
  <c r="I82" i="6" s="1"/>
  <c r="H81" i="6"/>
  <c r="H85" i="6" s="1"/>
  <c r="H86" i="6" s="1"/>
  <c r="H78" i="6" s="1"/>
  <c r="G81" i="6"/>
  <c r="F81" i="6"/>
  <c r="F85" i="6" s="1"/>
  <c r="F86" i="6" s="1"/>
  <c r="F78" i="6" s="1"/>
  <c r="E81" i="6"/>
  <c r="E82" i="6" s="1"/>
  <c r="D81" i="6"/>
  <c r="C81" i="6"/>
  <c r="O81" i="6" s="1"/>
  <c r="N80" i="6"/>
  <c r="N84" i="6" s="1"/>
  <c r="N77" i="6" s="1"/>
  <c r="M80" i="6"/>
  <c r="L80" i="6"/>
  <c r="L84" i="6" s="1"/>
  <c r="K80" i="6"/>
  <c r="K84" i="6" s="1"/>
  <c r="K77" i="6" s="1"/>
  <c r="J80" i="6"/>
  <c r="J84" i="6" s="1"/>
  <c r="J77" i="6" s="1"/>
  <c r="I80" i="6"/>
  <c r="H80" i="6"/>
  <c r="H84" i="6" s="1"/>
  <c r="G80" i="6"/>
  <c r="G84" i="6" s="1"/>
  <c r="G77" i="6" s="1"/>
  <c r="F80" i="6"/>
  <c r="F84" i="6" s="1"/>
  <c r="F77" i="6" s="1"/>
  <c r="E80" i="6"/>
  <c r="D80" i="6"/>
  <c r="C80" i="6"/>
  <c r="C82" i="6" s="1"/>
  <c r="L75" i="6"/>
  <c r="K75" i="6"/>
  <c r="H75" i="6"/>
  <c r="G75" i="6"/>
  <c r="D75" i="6"/>
  <c r="F116" i="6" s="1"/>
  <c r="G116" i="6" s="1"/>
  <c r="K116" i="6" s="1"/>
  <c r="N74" i="6"/>
  <c r="N75" i="6" s="1"/>
  <c r="M74" i="6"/>
  <c r="M75" i="6" s="1"/>
  <c r="L74" i="6"/>
  <c r="K74" i="6"/>
  <c r="J74" i="6"/>
  <c r="J75" i="6" s="1"/>
  <c r="I74" i="6"/>
  <c r="I75" i="6" s="1"/>
  <c r="H74" i="6"/>
  <c r="G74" i="6"/>
  <c r="F74" i="6"/>
  <c r="F75" i="6" s="1"/>
  <c r="E74" i="6"/>
  <c r="E75" i="6" s="1"/>
  <c r="D74" i="6"/>
  <c r="C74" i="6"/>
  <c r="O74" i="6" s="1"/>
  <c r="N73" i="6"/>
  <c r="M73" i="6"/>
  <c r="L73" i="6"/>
  <c r="K73" i="6"/>
  <c r="J73" i="6"/>
  <c r="I73" i="6"/>
  <c r="H73" i="6"/>
  <c r="G73" i="6"/>
  <c r="F73" i="6"/>
  <c r="E73" i="6"/>
  <c r="D73" i="6"/>
  <c r="C73" i="6"/>
  <c r="O73" i="6" s="1"/>
  <c r="A71" i="6"/>
  <c r="N66" i="6"/>
  <c r="M66" i="6"/>
  <c r="L66" i="6"/>
  <c r="K66" i="6"/>
  <c r="J66" i="6"/>
  <c r="I66" i="6"/>
  <c r="H66" i="6"/>
  <c r="G66" i="6"/>
  <c r="F66" i="6"/>
  <c r="E66" i="6"/>
  <c r="D66" i="6"/>
  <c r="C66" i="6"/>
  <c r="P65" i="6"/>
  <c r="P66" i="6" s="1"/>
  <c r="O65" i="6"/>
  <c r="O66" i="6" s="1"/>
  <c r="P64" i="6"/>
  <c r="O64" i="6"/>
  <c r="L62" i="6"/>
  <c r="L54" i="6" s="1"/>
  <c r="H62" i="6"/>
  <c r="H54" i="6" s="1"/>
  <c r="N61" i="6"/>
  <c r="N62" i="6" s="1"/>
  <c r="N54" i="6" s="1"/>
  <c r="M61" i="6"/>
  <c r="M62" i="6" s="1"/>
  <c r="M54" i="6" s="1"/>
  <c r="L61" i="6"/>
  <c r="K61" i="6"/>
  <c r="K62" i="6" s="1"/>
  <c r="K54" i="6" s="1"/>
  <c r="J61" i="6"/>
  <c r="J62" i="6" s="1"/>
  <c r="J54" i="6" s="1"/>
  <c r="I61" i="6"/>
  <c r="I62" i="6" s="1"/>
  <c r="I54" i="6" s="1"/>
  <c r="H61" i="6"/>
  <c r="G61" i="6"/>
  <c r="G62" i="6" s="1"/>
  <c r="G54" i="6" s="1"/>
  <c r="F61" i="6"/>
  <c r="F62" i="6" s="1"/>
  <c r="F54" i="6" s="1"/>
  <c r="E61" i="6"/>
  <c r="E62" i="6" s="1"/>
  <c r="E54" i="6" s="1"/>
  <c r="D61" i="6"/>
  <c r="C61" i="6"/>
  <c r="C62" i="6" s="1"/>
  <c r="N60" i="6"/>
  <c r="M60" i="6"/>
  <c r="L60" i="6"/>
  <c r="L53" i="6" s="1"/>
  <c r="K60" i="6"/>
  <c r="J60" i="6"/>
  <c r="I60" i="6"/>
  <c r="H60" i="6"/>
  <c r="H53" i="6" s="1"/>
  <c r="G60" i="6"/>
  <c r="F60" i="6"/>
  <c r="E60" i="6"/>
  <c r="D60" i="6"/>
  <c r="D62" i="6" s="1"/>
  <c r="D54" i="6" s="1"/>
  <c r="C60" i="6"/>
  <c r="N58" i="6"/>
  <c r="M58" i="6"/>
  <c r="L58" i="6"/>
  <c r="K58" i="6"/>
  <c r="J58" i="6"/>
  <c r="I58" i="6"/>
  <c r="H58" i="6"/>
  <c r="G58" i="6"/>
  <c r="F58" i="6"/>
  <c r="E58" i="6"/>
  <c r="D58" i="6"/>
  <c r="C58" i="6"/>
  <c r="O58" i="6" s="1"/>
  <c r="P57" i="6"/>
  <c r="P61" i="6" s="1"/>
  <c r="O57" i="6"/>
  <c r="O61" i="6" s="1"/>
  <c r="O62" i="6" s="1"/>
  <c r="P56" i="6"/>
  <c r="O56" i="6"/>
  <c r="O60" i="6" s="1"/>
  <c r="N53" i="6"/>
  <c r="M53" i="6"/>
  <c r="K53" i="6"/>
  <c r="J53" i="6"/>
  <c r="I53" i="6"/>
  <c r="G53" i="6"/>
  <c r="F53" i="6"/>
  <c r="E53" i="6"/>
  <c r="C53" i="6"/>
  <c r="N51" i="6"/>
  <c r="M51" i="6"/>
  <c r="L51" i="6"/>
  <c r="K51" i="6"/>
  <c r="J51" i="6"/>
  <c r="I51" i="6"/>
  <c r="H51" i="6"/>
  <c r="G51" i="6"/>
  <c r="F51" i="6"/>
  <c r="E51" i="6"/>
  <c r="D51" i="6"/>
  <c r="C51" i="6"/>
  <c r="O51" i="6" s="1"/>
  <c r="O50" i="6"/>
  <c r="P49" i="6"/>
  <c r="O49" i="6"/>
  <c r="A47" i="6"/>
  <c r="N42" i="6"/>
  <c r="M42" i="6"/>
  <c r="L42" i="6"/>
  <c r="K42" i="6"/>
  <c r="J42" i="6"/>
  <c r="I42" i="6"/>
  <c r="H42" i="6"/>
  <c r="G42" i="6"/>
  <c r="F42" i="6"/>
  <c r="E42" i="6"/>
  <c r="D42" i="6"/>
  <c r="C42" i="6"/>
  <c r="P41" i="6"/>
  <c r="P42" i="6" s="1"/>
  <c r="O41" i="6"/>
  <c r="O42" i="6" s="1"/>
  <c r="P40" i="6"/>
  <c r="O40" i="6"/>
  <c r="L38" i="6"/>
  <c r="L30" i="6" s="1"/>
  <c r="K38" i="6"/>
  <c r="H38" i="6"/>
  <c r="H30" i="6" s="1"/>
  <c r="G38" i="6"/>
  <c r="P37" i="6"/>
  <c r="N37" i="6"/>
  <c r="N38" i="6" s="1"/>
  <c r="N30" i="6" s="1"/>
  <c r="M37" i="6"/>
  <c r="M38" i="6" s="1"/>
  <c r="M30" i="6" s="1"/>
  <c r="L37" i="6"/>
  <c r="K37" i="6"/>
  <c r="J37" i="6"/>
  <c r="J38" i="6" s="1"/>
  <c r="J30" i="6" s="1"/>
  <c r="I37" i="6"/>
  <c r="I38" i="6" s="1"/>
  <c r="I30" i="6" s="1"/>
  <c r="H37" i="6"/>
  <c r="G37" i="6"/>
  <c r="F37" i="6"/>
  <c r="F38" i="6" s="1"/>
  <c r="F30" i="6" s="1"/>
  <c r="E37" i="6"/>
  <c r="E38" i="6" s="1"/>
  <c r="E30" i="6" s="1"/>
  <c r="D37" i="6"/>
  <c r="C37" i="6"/>
  <c r="N36" i="6"/>
  <c r="N29" i="6" s="1"/>
  <c r="M36" i="6"/>
  <c r="L36" i="6"/>
  <c r="L29" i="6" s="1"/>
  <c r="K36" i="6"/>
  <c r="J36" i="6"/>
  <c r="J29" i="6" s="1"/>
  <c r="I36" i="6"/>
  <c r="H36" i="6"/>
  <c r="H29" i="6" s="1"/>
  <c r="G36" i="6"/>
  <c r="F36" i="6"/>
  <c r="F29" i="6" s="1"/>
  <c r="E36" i="6"/>
  <c r="D36" i="6"/>
  <c r="D38" i="6" s="1"/>
  <c r="D30" i="6" s="1"/>
  <c r="C36" i="6"/>
  <c r="C38" i="6" s="1"/>
  <c r="O34" i="6"/>
  <c r="N34" i="6"/>
  <c r="M34" i="6"/>
  <c r="L34" i="6"/>
  <c r="K34" i="6"/>
  <c r="J34" i="6"/>
  <c r="I34" i="6"/>
  <c r="H34" i="6"/>
  <c r="G34" i="6"/>
  <c r="F34" i="6"/>
  <c r="E34" i="6"/>
  <c r="D34" i="6"/>
  <c r="C34" i="6"/>
  <c r="P33" i="6"/>
  <c r="O33" i="6"/>
  <c r="O37" i="6" s="1"/>
  <c r="O38" i="6" s="1"/>
  <c r="P32" i="6"/>
  <c r="O32" i="6"/>
  <c r="O36" i="6" s="1"/>
  <c r="K30" i="6"/>
  <c r="G30" i="6"/>
  <c r="M29" i="6"/>
  <c r="K29" i="6"/>
  <c r="I29" i="6"/>
  <c r="G29" i="6"/>
  <c r="E29" i="6"/>
  <c r="C29" i="6"/>
  <c r="N27" i="6"/>
  <c r="M27" i="6"/>
  <c r="L27" i="6"/>
  <c r="K27" i="6"/>
  <c r="J27" i="6"/>
  <c r="I27" i="6"/>
  <c r="H27" i="6"/>
  <c r="G27" i="6"/>
  <c r="F27" i="6"/>
  <c r="E27" i="6"/>
  <c r="D27" i="6"/>
  <c r="C27" i="6"/>
  <c r="O27" i="6" s="1"/>
  <c r="O26" i="6"/>
  <c r="P25" i="6"/>
  <c r="O25" i="6"/>
  <c r="A23" i="6"/>
  <c r="N21" i="6"/>
  <c r="N20" i="6"/>
  <c r="M77" i="6" l="1"/>
  <c r="I77" i="6"/>
  <c r="P53" i="6"/>
  <c r="P62" i="6"/>
  <c r="C54" i="6"/>
  <c r="O54" i="6" s="1"/>
  <c r="P54" i="6" s="1"/>
  <c r="O85" i="6"/>
  <c r="O86" i="6" s="1"/>
  <c r="P38" i="6"/>
  <c r="C30" i="6"/>
  <c r="O30" i="6" s="1"/>
  <c r="P30" i="6" s="1"/>
  <c r="O29" i="6"/>
  <c r="C124" i="6"/>
  <c r="L77" i="6"/>
  <c r="E77" i="6"/>
  <c r="D29" i="6"/>
  <c r="P29" i="6"/>
  <c r="P73" i="6"/>
  <c r="P80" i="6"/>
  <c r="D82" i="6"/>
  <c r="O82" i="6" s="1"/>
  <c r="H82" i="6"/>
  <c r="H77" i="6" s="1"/>
  <c r="L82" i="6"/>
  <c r="C84" i="6"/>
  <c r="E85" i="6"/>
  <c r="E86" i="6" s="1"/>
  <c r="E78" i="6" s="1"/>
  <c r="I85" i="6"/>
  <c r="I86" i="6" s="1"/>
  <c r="I78" i="6" s="1"/>
  <c r="M85" i="6"/>
  <c r="M86" i="6" s="1"/>
  <c r="M78" i="6" s="1"/>
  <c r="O89" i="6"/>
  <c r="O90" i="6" s="1"/>
  <c r="C128" i="6"/>
  <c r="D84" i="6"/>
  <c r="P89" i="6"/>
  <c r="P90" i="6" s="1"/>
  <c r="C98" i="6"/>
  <c r="C102" i="6"/>
  <c r="P36" i="6"/>
  <c r="D53" i="6"/>
  <c r="O53" i="6" s="1"/>
  <c r="C75" i="6"/>
  <c r="O75" i="6" s="1"/>
  <c r="P81" i="6"/>
  <c r="P85" i="6" s="1"/>
  <c r="O88" i="6"/>
  <c r="H98" i="6"/>
  <c r="H102" i="6"/>
  <c r="H106" i="6"/>
  <c r="P60" i="6"/>
  <c r="O80" i="6"/>
  <c r="O84" i="6" s="1"/>
  <c r="D85" i="6"/>
  <c r="D86" i="6" s="1"/>
  <c r="D78" i="6" s="1"/>
  <c r="C104" i="6"/>
  <c r="F116" i="1"/>
  <c r="C116" i="1"/>
  <c r="A47" i="1"/>
  <c r="A23" i="1"/>
  <c r="N20" i="1"/>
  <c r="A71" i="1"/>
  <c r="C115" i="6" l="1"/>
  <c r="C77" i="6"/>
  <c r="P84" i="6"/>
  <c r="C130" i="6"/>
  <c r="H104" i="6"/>
  <c r="C100" i="6"/>
  <c r="C132" i="6"/>
  <c r="C114" i="6"/>
  <c r="C116" i="6" s="1"/>
  <c r="H100" i="6"/>
  <c r="H108" i="6" s="1"/>
  <c r="C106" i="6"/>
  <c r="D77" i="6"/>
  <c r="C126" i="6"/>
  <c r="C86" i="6"/>
  <c r="D74" i="1"/>
  <c r="A95" i="1"/>
  <c r="E90" i="1"/>
  <c r="F90" i="1"/>
  <c r="G90" i="1"/>
  <c r="H90" i="1"/>
  <c r="I90" i="1"/>
  <c r="J90" i="1"/>
  <c r="K90" i="1"/>
  <c r="L90" i="1"/>
  <c r="M90" i="1"/>
  <c r="N90" i="1"/>
  <c r="D89" i="1"/>
  <c r="E89" i="1"/>
  <c r="F89" i="1"/>
  <c r="G89" i="1"/>
  <c r="H89" i="1"/>
  <c r="I89" i="1"/>
  <c r="J89" i="1"/>
  <c r="K89" i="1"/>
  <c r="L89" i="1"/>
  <c r="M89" i="1"/>
  <c r="N89" i="1"/>
  <c r="D88" i="1"/>
  <c r="E88" i="1"/>
  <c r="F88" i="1"/>
  <c r="G88" i="1"/>
  <c r="H88" i="1"/>
  <c r="I88" i="1"/>
  <c r="J88" i="1"/>
  <c r="K88" i="1"/>
  <c r="L88" i="1"/>
  <c r="M88" i="1"/>
  <c r="N88" i="1"/>
  <c r="C89" i="1"/>
  <c r="C88" i="1"/>
  <c r="O88" i="1" s="1"/>
  <c r="D81" i="1"/>
  <c r="E81" i="1"/>
  <c r="E85" i="1" s="1"/>
  <c r="E86" i="1" s="1"/>
  <c r="E78" i="1" s="1"/>
  <c r="F81" i="1"/>
  <c r="F85" i="1" s="1"/>
  <c r="F86" i="1" s="1"/>
  <c r="F78" i="1" s="1"/>
  <c r="G81" i="1"/>
  <c r="G82" i="1" s="1"/>
  <c r="H81" i="1"/>
  <c r="H82" i="1" s="1"/>
  <c r="I81" i="1"/>
  <c r="I85" i="1" s="1"/>
  <c r="I86" i="1" s="1"/>
  <c r="I78" i="1" s="1"/>
  <c r="J81" i="1"/>
  <c r="J85" i="1" s="1"/>
  <c r="J86" i="1" s="1"/>
  <c r="J78" i="1" s="1"/>
  <c r="K81" i="1"/>
  <c r="K82" i="1" s="1"/>
  <c r="L81" i="1"/>
  <c r="M81" i="1"/>
  <c r="M85" i="1" s="1"/>
  <c r="M86" i="1" s="1"/>
  <c r="M78" i="1" s="1"/>
  <c r="N81" i="1"/>
  <c r="N82" i="1" s="1"/>
  <c r="C81" i="1"/>
  <c r="C82" i="1" s="1"/>
  <c r="D80" i="1"/>
  <c r="E80" i="1"/>
  <c r="F80" i="1"/>
  <c r="F84" i="1" s="1"/>
  <c r="G80" i="1"/>
  <c r="H80" i="1"/>
  <c r="H84" i="1" s="1"/>
  <c r="I80" i="1"/>
  <c r="J80" i="1"/>
  <c r="J84" i="1" s="1"/>
  <c r="K80" i="1"/>
  <c r="L80" i="1"/>
  <c r="M80" i="1"/>
  <c r="N80" i="1"/>
  <c r="N84" i="1" s="1"/>
  <c r="C80" i="1"/>
  <c r="E74" i="1"/>
  <c r="F74" i="1"/>
  <c r="F75" i="1" s="1"/>
  <c r="G74" i="1"/>
  <c r="G75" i="1" s="1"/>
  <c r="H74" i="1"/>
  <c r="I74" i="1"/>
  <c r="I75" i="1" s="1"/>
  <c r="J74" i="1"/>
  <c r="J75" i="1" s="1"/>
  <c r="K74" i="1"/>
  <c r="K75" i="1" s="1"/>
  <c r="L74" i="1"/>
  <c r="L75" i="1" s="1"/>
  <c r="M74" i="1"/>
  <c r="M75" i="1" s="1"/>
  <c r="N74" i="1"/>
  <c r="N75" i="1" s="1"/>
  <c r="C74" i="1"/>
  <c r="D73" i="1"/>
  <c r="D84" i="1" s="1"/>
  <c r="C98" i="1" s="1"/>
  <c r="E73" i="1"/>
  <c r="F73" i="1"/>
  <c r="G73" i="1"/>
  <c r="H73" i="1"/>
  <c r="I73" i="1"/>
  <c r="J73" i="1"/>
  <c r="K73" i="1"/>
  <c r="L73" i="1"/>
  <c r="M73" i="1"/>
  <c r="N73" i="1"/>
  <c r="C73" i="1"/>
  <c r="L85" i="1"/>
  <c r="L86" i="1" s="1"/>
  <c r="L78" i="1" s="1"/>
  <c r="H85" i="1"/>
  <c r="H86" i="1" s="1"/>
  <c r="H78" i="1" s="1"/>
  <c r="L82" i="1"/>
  <c r="O81" i="1"/>
  <c r="H75" i="1"/>
  <c r="E75" i="1"/>
  <c r="N21" i="1"/>
  <c r="P86" i="6" l="1"/>
  <c r="C78" i="6"/>
  <c r="O78" i="6" s="1"/>
  <c r="P78" i="6" s="1"/>
  <c r="C134" i="6"/>
  <c r="O77" i="6"/>
  <c r="P77" i="6"/>
  <c r="C84" i="1"/>
  <c r="C85" i="1"/>
  <c r="L84" i="1"/>
  <c r="D75" i="1"/>
  <c r="G116" i="1" s="1"/>
  <c r="K116" i="1" s="1"/>
  <c r="F82" i="1"/>
  <c r="F77" i="1" s="1"/>
  <c r="H98" i="1"/>
  <c r="C102" i="1"/>
  <c r="O73" i="1"/>
  <c r="O80" i="1"/>
  <c r="O89" i="1"/>
  <c r="O90" i="1" s="1"/>
  <c r="C128" i="1"/>
  <c r="O74" i="1"/>
  <c r="O85" i="1" s="1"/>
  <c r="H102" i="1"/>
  <c r="C75" i="1"/>
  <c r="L77" i="1"/>
  <c r="D85" i="1"/>
  <c r="C126" i="1" s="1"/>
  <c r="C90" i="1"/>
  <c r="C124" i="1"/>
  <c r="N77" i="1"/>
  <c r="D82" i="1"/>
  <c r="O82" i="1" s="1"/>
  <c r="M82" i="1"/>
  <c r="N85" i="1"/>
  <c r="N86" i="1" s="1"/>
  <c r="N78" i="1" s="1"/>
  <c r="M84" i="1"/>
  <c r="M77" i="1" s="1"/>
  <c r="I82" i="1"/>
  <c r="P89" i="1"/>
  <c r="P90" i="1" s="1"/>
  <c r="P80" i="1"/>
  <c r="P88" i="1"/>
  <c r="I84" i="1"/>
  <c r="I77" i="1" s="1"/>
  <c r="E84" i="1"/>
  <c r="D90" i="1"/>
  <c r="E82" i="1"/>
  <c r="J82" i="1"/>
  <c r="J77" i="1" s="1"/>
  <c r="P73" i="1"/>
  <c r="K84" i="1"/>
  <c r="K77" i="1" s="1"/>
  <c r="G84" i="1"/>
  <c r="G77" i="1" s="1"/>
  <c r="P81" i="1"/>
  <c r="P85" i="1" s="1"/>
  <c r="G85" i="1"/>
  <c r="G86" i="1" s="1"/>
  <c r="G78" i="1" s="1"/>
  <c r="K85" i="1"/>
  <c r="K86" i="1" s="1"/>
  <c r="K78" i="1" s="1"/>
  <c r="H77" i="1"/>
  <c r="C77" i="1"/>
  <c r="C86" i="1"/>
  <c r="D66" i="1"/>
  <c r="E66" i="1"/>
  <c r="F66" i="1"/>
  <c r="G66" i="1"/>
  <c r="H66" i="1"/>
  <c r="I66" i="1"/>
  <c r="J66" i="1"/>
  <c r="K66" i="1"/>
  <c r="L66" i="1"/>
  <c r="M66" i="1"/>
  <c r="N66" i="1"/>
  <c r="C66" i="1"/>
  <c r="P65" i="1"/>
  <c r="O65" i="1"/>
  <c r="P64" i="1"/>
  <c r="O64" i="1"/>
  <c r="N61" i="1"/>
  <c r="N62" i="1" s="1"/>
  <c r="N54" i="1" s="1"/>
  <c r="M61" i="1"/>
  <c r="M62" i="1" s="1"/>
  <c r="M54" i="1" s="1"/>
  <c r="L61" i="1"/>
  <c r="L62" i="1" s="1"/>
  <c r="L54" i="1" s="1"/>
  <c r="K61" i="1"/>
  <c r="K62" i="1" s="1"/>
  <c r="K54" i="1" s="1"/>
  <c r="J61" i="1"/>
  <c r="J62" i="1" s="1"/>
  <c r="J54" i="1" s="1"/>
  <c r="I61" i="1"/>
  <c r="I62" i="1" s="1"/>
  <c r="I54" i="1" s="1"/>
  <c r="H61" i="1"/>
  <c r="H62" i="1" s="1"/>
  <c r="H54" i="1" s="1"/>
  <c r="G61" i="1"/>
  <c r="G62" i="1" s="1"/>
  <c r="G54" i="1" s="1"/>
  <c r="F61" i="1"/>
  <c r="F62" i="1" s="1"/>
  <c r="F54" i="1" s="1"/>
  <c r="E61" i="1"/>
  <c r="E62" i="1" s="1"/>
  <c r="E54" i="1" s="1"/>
  <c r="D61" i="1"/>
  <c r="C61" i="1"/>
  <c r="N60" i="1"/>
  <c r="M60" i="1"/>
  <c r="L60" i="1"/>
  <c r="K60" i="1"/>
  <c r="J60" i="1"/>
  <c r="I60" i="1"/>
  <c r="H60" i="1"/>
  <c r="G60" i="1"/>
  <c r="F60" i="1"/>
  <c r="E60" i="1"/>
  <c r="D60" i="1"/>
  <c r="D62" i="1" s="1"/>
  <c r="D54" i="1" s="1"/>
  <c r="C60" i="1"/>
  <c r="N58" i="1"/>
  <c r="M58" i="1"/>
  <c r="L58" i="1"/>
  <c r="K58" i="1"/>
  <c r="J58" i="1"/>
  <c r="I58" i="1"/>
  <c r="H58" i="1"/>
  <c r="G58" i="1"/>
  <c r="F58" i="1"/>
  <c r="E58" i="1"/>
  <c r="D58" i="1"/>
  <c r="C58" i="1"/>
  <c r="P57" i="1"/>
  <c r="P61" i="1" s="1"/>
  <c r="O57" i="1"/>
  <c r="P56" i="1"/>
  <c r="O56" i="1"/>
  <c r="N53" i="1"/>
  <c r="M53" i="1"/>
  <c r="L53" i="1"/>
  <c r="N51" i="1"/>
  <c r="M51" i="1"/>
  <c r="L51" i="1"/>
  <c r="K51" i="1"/>
  <c r="J51" i="1"/>
  <c r="I51" i="1"/>
  <c r="H51" i="1"/>
  <c r="G51" i="1"/>
  <c r="F51" i="1"/>
  <c r="E51" i="1"/>
  <c r="D51" i="1"/>
  <c r="C51" i="1"/>
  <c r="O50" i="1"/>
  <c r="P49" i="1"/>
  <c r="O49" i="1"/>
  <c r="P41" i="1"/>
  <c r="O41" i="1"/>
  <c r="P40" i="1"/>
  <c r="O40" i="1"/>
  <c r="P33" i="1"/>
  <c r="P37" i="1" s="1"/>
  <c r="P32" i="1"/>
  <c r="O33" i="1"/>
  <c r="O32" i="1"/>
  <c r="O26" i="1"/>
  <c r="O25" i="1"/>
  <c r="D42" i="1"/>
  <c r="E42" i="1"/>
  <c r="F42" i="1"/>
  <c r="G42" i="1"/>
  <c r="H42" i="1"/>
  <c r="I42" i="1"/>
  <c r="J42" i="1"/>
  <c r="K42" i="1"/>
  <c r="L42" i="1"/>
  <c r="M42" i="1"/>
  <c r="N42" i="1"/>
  <c r="C42" i="1"/>
  <c r="D37" i="1"/>
  <c r="E37" i="1"/>
  <c r="E38" i="1" s="1"/>
  <c r="E30" i="1" s="1"/>
  <c r="F37" i="1"/>
  <c r="F38" i="1" s="1"/>
  <c r="F30" i="1" s="1"/>
  <c r="G37" i="1"/>
  <c r="G38" i="1" s="1"/>
  <c r="G30" i="1" s="1"/>
  <c r="H37" i="1"/>
  <c r="H38" i="1" s="1"/>
  <c r="H30" i="1" s="1"/>
  <c r="I37" i="1"/>
  <c r="I38" i="1" s="1"/>
  <c r="I30" i="1" s="1"/>
  <c r="J37" i="1"/>
  <c r="J38" i="1" s="1"/>
  <c r="J30" i="1" s="1"/>
  <c r="K37" i="1"/>
  <c r="K38" i="1" s="1"/>
  <c r="K30" i="1" s="1"/>
  <c r="L37" i="1"/>
  <c r="L38" i="1" s="1"/>
  <c r="L30" i="1" s="1"/>
  <c r="M37" i="1"/>
  <c r="M38" i="1" s="1"/>
  <c r="M30" i="1" s="1"/>
  <c r="N37" i="1"/>
  <c r="N38" i="1" s="1"/>
  <c r="N30" i="1" s="1"/>
  <c r="C37" i="1"/>
  <c r="D36" i="1"/>
  <c r="E36" i="1"/>
  <c r="F36" i="1"/>
  <c r="G36" i="1"/>
  <c r="H36" i="1"/>
  <c r="I36" i="1"/>
  <c r="J36" i="1"/>
  <c r="K36" i="1"/>
  <c r="L36" i="1"/>
  <c r="M36" i="1"/>
  <c r="N36" i="1"/>
  <c r="C36" i="1"/>
  <c r="D34" i="1"/>
  <c r="E34" i="1"/>
  <c r="F34" i="1"/>
  <c r="G34" i="1"/>
  <c r="H34" i="1"/>
  <c r="I34" i="1"/>
  <c r="J34" i="1"/>
  <c r="K34" i="1"/>
  <c r="L34" i="1"/>
  <c r="M34" i="1"/>
  <c r="N34" i="1"/>
  <c r="C34" i="1"/>
  <c r="D27" i="1"/>
  <c r="E27" i="1"/>
  <c r="F27" i="1"/>
  <c r="G27" i="1"/>
  <c r="H27" i="1"/>
  <c r="I27" i="1"/>
  <c r="J27" i="1"/>
  <c r="K27" i="1"/>
  <c r="L27" i="1"/>
  <c r="M27" i="1"/>
  <c r="N27" i="1"/>
  <c r="C27" i="1"/>
  <c r="D77" i="1" l="1"/>
  <c r="H106" i="1"/>
  <c r="O75" i="1"/>
  <c r="D86" i="1"/>
  <c r="C115" i="1" s="1"/>
  <c r="O84" i="1"/>
  <c r="E77" i="1"/>
  <c r="C132" i="1"/>
  <c r="C100" i="1"/>
  <c r="H100" i="1"/>
  <c r="C114" i="1"/>
  <c r="H53" i="1"/>
  <c r="C106" i="1"/>
  <c r="O86" i="1"/>
  <c r="C130" i="1"/>
  <c r="O27" i="1"/>
  <c r="C29" i="1"/>
  <c r="G29" i="1"/>
  <c r="P84" i="1"/>
  <c r="N29" i="1"/>
  <c r="F29" i="1"/>
  <c r="O42" i="1"/>
  <c r="P42" i="1"/>
  <c r="O51" i="1"/>
  <c r="O58" i="1"/>
  <c r="O77" i="1"/>
  <c r="P77" i="1"/>
  <c r="C78" i="1"/>
  <c r="K29" i="1"/>
  <c r="J29" i="1"/>
  <c r="C38" i="1"/>
  <c r="C30" i="1" s="1"/>
  <c r="M29" i="1"/>
  <c r="I29" i="1"/>
  <c r="E29" i="1"/>
  <c r="L29" i="1"/>
  <c r="H29" i="1"/>
  <c r="D29" i="1"/>
  <c r="D38" i="1"/>
  <c r="D30" i="1" s="1"/>
  <c r="O34" i="1"/>
  <c r="P36" i="1"/>
  <c r="J53" i="1"/>
  <c r="O36" i="1"/>
  <c r="O37" i="1"/>
  <c r="P66" i="1"/>
  <c r="O66" i="1"/>
  <c r="K53" i="1"/>
  <c r="I53" i="1"/>
  <c r="G53" i="1"/>
  <c r="F53" i="1"/>
  <c r="E53" i="1"/>
  <c r="O60" i="1"/>
  <c r="C53" i="1"/>
  <c r="O61" i="1"/>
  <c r="D53" i="1"/>
  <c r="P60" i="1"/>
  <c r="C62" i="1"/>
  <c r="P25" i="1"/>
  <c r="P86" i="1" l="1"/>
  <c r="C104" i="1"/>
  <c r="H104" i="1"/>
  <c r="C134" i="1" s="1"/>
  <c r="D78" i="1"/>
  <c r="O78" i="1" s="1"/>
  <c r="P78" i="1" s="1"/>
  <c r="O30" i="1"/>
  <c r="P30" i="1" s="1"/>
  <c r="O38" i="1"/>
  <c r="P38" i="1"/>
  <c r="O29" i="1"/>
  <c r="P29" i="1"/>
  <c r="P53" i="1"/>
  <c r="O62" i="1"/>
  <c r="O53" i="1"/>
  <c r="P62" i="1"/>
  <c r="C54" i="1"/>
  <c r="O54" i="1" s="1"/>
  <c r="P54" i="1" s="1"/>
  <c r="H10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author>
  </authors>
  <commentList>
    <comment ref="B18" authorId="0" shapeId="0" xr:uid="{34EA66DA-8280-4BE8-B822-A742FE290199}">
      <text>
        <r>
          <rPr>
            <b/>
            <sz val="9"/>
            <color indexed="81"/>
            <rFont val="Segoe UI"/>
            <family val="2"/>
          </rPr>
          <t>mike:</t>
        </r>
        <r>
          <rPr>
            <sz val="9"/>
            <color indexed="81"/>
            <rFont val="Segoe UI"/>
            <family val="2"/>
          </rPr>
          <t xml:space="preserve">
Hier bitte die Monate eintragen, die geprüft werden sollen!</t>
        </r>
      </text>
    </comment>
    <comment ref="O23" authorId="0" shapeId="0" xr:uid="{579BFB95-12B3-4E5C-9436-04FAE3EA437C}">
      <text>
        <r>
          <rPr>
            <b/>
            <sz val="9"/>
            <color indexed="81"/>
            <rFont val="Segoe UI"/>
            <family val="2"/>
          </rPr>
          <t>mike:</t>
        </r>
        <r>
          <rPr>
            <sz val="9"/>
            <color indexed="81"/>
            <rFont val="Segoe UI"/>
            <family val="2"/>
          </rPr>
          <t xml:space="preserve">
Bezeichnet den Zeitraum seit Jahresanfang bis zum aktuellen Zeitpunkt.</t>
        </r>
      </text>
    </comment>
    <comment ref="B29" authorId="0" shapeId="0" xr:uid="{BDC379EA-985F-48DD-8E68-EBD378B2D6FA}">
      <text>
        <r>
          <rPr>
            <b/>
            <sz val="9"/>
            <color indexed="81"/>
            <rFont val="Segoe UI"/>
            <family val="2"/>
          </rPr>
          <t>mike:</t>
        </r>
        <r>
          <rPr>
            <sz val="9"/>
            <color indexed="81"/>
            <rFont val="Segoe UI"/>
            <family val="2"/>
          </rPr>
          <t xml:space="preserve">
Abweichung, die auf eine Veränderung der Leistung der Kostenstelle zurückzuführen ist.</t>
        </r>
      </text>
    </comment>
    <comment ref="B30" authorId="0" shapeId="0" xr:uid="{37996815-876C-412F-9099-3EFD70DFDFFE}">
      <text>
        <r>
          <rPr>
            <b/>
            <sz val="9"/>
            <color indexed="81"/>
            <rFont val="Segoe UI"/>
            <family val="2"/>
          </rPr>
          <t>mike:</t>
        </r>
        <r>
          <rPr>
            <sz val="9"/>
            <color indexed="81"/>
            <rFont val="Segoe UI"/>
            <family val="2"/>
          </rPr>
          <t xml:space="preserve">
Differenz aus Istkosten und Sollkosten = Verbrauchsabweichung. Die verbrauchsabweichung ist eine zentrale Größe der Wirtschaftlichkeitskontrolle und Ausdruck effizienter bzw. ineffizienter Arbeitsweise in einer Kostenstelle.</t>
        </r>
      </text>
    </comment>
    <comment ref="O47" authorId="0" shapeId="0" xr:uid="{67CA934E-CB30-42D4-BB76-0D2AD25D22C7}">
      <text>
        <r>
          <rPr>
            <b/>
            <sz val="9"/>
            <color indexed="81"/>
            <rFont val="Segoe UI"/>
            <family val="2"/>
          </rPr>
          <t>mike:</t>
        </r>
        <r>
          <rPr>
            <sz val="9"/>
            <color indexed="81"/>
            <rFont val="Segoe UI"/>
            <family val="2"/>
          </rPr>
          <t xml:space="preserve">
Bezeichnet den Zeitraum seit Jahresanfang bis zum aktuellen Zeitpunkt.</t>
        </r>
      </text>
    </comment>
    <comment ref="B53" authorId="0" shapeId="0" xr:uid="{AF501682-0714-44C7-9BA1-6EC1A0C45726}">
      <text>
        <r>
          <rPr>
            <b/>
            <sz val="9"/>
            <color indexed="81"/>
            <rFont val="Segoe UI"/>
            <family val="2"/>
          </rPr>
          <t>mike:</t>
        </r>
        <r>
          <rPr>
            <sz val="9"/>
            <color indexed="81"/>
            <rFont val="Segoe UI"/>
            <family val="2"/>
          </rPr>
          <t xml:space="preserve">
Abweichung, die auf eine Veränderung der Leistung der Kostenstelle zurückzuführen ist.</t>
        </r>
      </text>
    </comment>
    <comment ref="B54" authorId="0" shapeId="0" xr:uid="{94FC38D5-F7E8-4F85-A1AD-1698A01676BB}">
      <text>
        <r>
          <rPr>
            <b/>
            <sz val="9"/>
            <color indexed="81"/>
            <rFont val="Segoe UI"/>
            <family val="2"/>
          </rPr>
          <t>mike:</t>
        </r>
        <r>
          <rPr>
            <sz val="9"/>
            <color indexed="81"/>
            <rFont val="Segoe UI"/>
            <family val="2"/>
          </rPr>
          <t xml:space="preserve">
Differenz aus Istkosten und Sollkosten = Verbrauchsabweichung. Die verbrauchsabweichung ist eine zentrale Größe der Wirtschaftlichkeitskontrolle und Ausdruck effizienter bzw. ineffizienter Arbeitsweise in einer Kostenstelle.</t>
        </r>
      </text>
    </comment>
    <comment ref="O71" authorId="0" shapeId="0" xr:uid="{DC63B1B2-DB29-4211-A4D5-A9AD1FA0BDEF}">
      <text>
        <r>
          <rPr>
            <b/>
            <sz val="9"/>
            <color indexed="81"/>
            <rFont val="Segoe UI"/>
            <family val="2"/>
          </rPr>
          <t>mike:</t>
        </r>
        <r>
          <rPr>
            <sz val="9"/>
            <color indexed="81"/>
            <rFont val="Segoe UI"/>
            <family val="2"/>
          </rPr>
          <t xml:space="preserve">
Bezeichnet den Zeitraum seit Jahresanfang bis zum aktuellen Zeitpunkt.</t>
        </r>
      </text>
    </comment>
    <comment ref="B77" authorId="0" shapeId="0" xr:uid="{72179ACB-CE21-4716-BF26-9C8C8C0173B0}">
      <text>
        <r>
          <rPr>
            <b/>
            <sz val="9"/>
            <color indexed="81"/>
            <rFont val="Segoe UI"/>
            <family val="2"/>
          </rPr>
          <t>mike:</t>
        </r>
        <r>
          <rPr>
            <sz val="9"/>
            <color indexed="81"/>
            <rFont val="Segoe UI"/>
            <family val="2"/>
          </rPr>
          <t xml:space="preserve">
Abweichung, die auf eine Veränderung der Leistung der Kostenstelle zurückzuführen ist.</t>
        </r>
      </text>
    </comment>
    <comment ref="B78" authorId="0" shapeId="0" xr:uid="{54669A6B-F73F-466C-8E57-4B90F13A420B}">
      <text>
        <r>
          <rPr>
            <b/>
            <sz val="9"/>
            <color indexed="81"/>
            <rFont val="Segoe UI"/>
            <family val="2"/>
          </rPr>
          <t>mike:</t>
        </r>
        <r>
          <rPr>
            <sz val="9"/>
            <color indexed="81"/>
            <rFont val="Segoe UI"/>
            <family val="2"/>
          </rPr>
          <t xml:space="preserve">
Differenz aus Istkosten und Sollkosten = Verbrauchsabweichung. Die verbrauchsabweichung ist eine zentrale Größe der Wirtschaftlichkeitskontrolle und Ausdruck effizienter bzw. ineffizienter Arbeitsweise in einer Kostenstelle.</t>
        </r>
      </text>
    </comment>
    <comment ref="A122" authorId="0" shapeId="0" xr:uid="{289E1C13-82B8-428C-B5E6-4D6F91221E09}">
      <text>
        <r>
          <rPr>
            <b/>
            <sz val="9"/>
            <color indexed="81"/>
            <rFont val="Segoe UI"/>
            <family val="2"/>
          </rPr>
          <t>mike:</t>
        </r>
        <r>
          <rPr>
            <sz val="9"/>
            <color indexed="81"/>
            <rFont val="Segoe UI"/>
            <family val="2"/>
          </rPr>
          <t xml:space="preserve">
Hier bitte nichts eintragen! Die Diagrammdaten und das Diagramm aktualisieren sich, sobald in den Eingabefeldern neue Zahlen eingetragen wurden.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author>
  </authors>
  <commentList>
    <comment ref="B18" authorId="0" shapeId="0" xr:uid="{5D8DAF95-8339-4815-884A-A3907FBCBAF6}">
      <text>
        <r>
          <rPr>
            <b/>
            <sz val="9"/>
            <color indexed="81"/>
            <rFont val="Segoe UI"/>
            <family val="2"/>
          </rPr>
          <t>mike:</t>
        </r>
        <r>
          <rPr>
            <sz val="9"/>
            <color indexed="81"/>
            <rFont val="Segoe UI"/>
            <family val="2"/>
          </rPr>
          <t xml:space="preserve">
Hier bitte die Monate eintragen, die geprüft werden sollen!</t>
        </r>
      </text>
    </comment>
    <comment ref="O23" authorId="0" shapeId="0" xr:uid="{301FE51E-14D2-47A4-8F85-F3FBB35E1CC3}">
      <text>
        <r>
          <rPr>
            <b/>
            <sz val="9"/>
            <color indexed="81"/>
            <rFont val="Segoe UI"/>
            <family val="2"/>
          </rPr>
          <t>mike:</t>
        </r>
        <r>
          <rPr>
            <sz val="9"/>
            <color indexed="81"/>
            <rFont val="Segoe UI"/>
            <family val="2"/>
          </rPr>
          <t xml:space="preserve">
Bezeichnet den Zeitraum seit Jahresanfang bis zum aktuellen Zeitpunkt.</t>
        </r>
      </text>
    </comment>
    <comment ref="B29" authorId="0" shapeId="0" xr:uid="{78CA9A0A-C03F-43AC-9F85-C994504909DA}">
      <text>
        <r>
          <rPr>
            <b/>
            <sz val="9"/>
            <color indexed="81"/>
            <rFont val="Segoe UI"/>
            <family val="2"/>
          </rPr>
          <t>mike:</t>
        </r>
        <r>
          <rPr>
            <sz val="9"/>
            <color indexed="81"/>
            <rFont val="Segoe UI"/>
            <family val="2"/>
          </rPr>
          <t xml:space="preserve">
Abweichung, die auf eine Veränderung der Leistung der Kostenstelle zurückzuführen ist.</t>
        </r>
      </text>
    </comment>
    <comment ref="B30" authorId="0" shapeId="0" xr:uid="{CCFDD027-B0B3-4B9C-8667-75D619957315}">
      <text>
        <r>
          <rPr>
            <b/>
            <sz val="9"/>
            <color indexed="81"/>
            <rFont val="Segoe UI"/>
            <family val="2"/>
          </rPr>
          <t>mike:</t>
        </r>
        <r>
          <rPr>
            <sz val="9"/>
            <color indexed="81"/>
            <rFont val="Segoe UI"/>
            <family val="2"/>
          </rPr>
          <t xml:space="preserve">
Differenz aus Istkosten und Sollkosten = Verbrauchsabweichung. Die verbrauchsabweichung ist eine zentrale Größe der Wirtschaftlichkeitskontrolle und Ausdruck effizienter bzw. ineffizienter Arbeitsweise in einer Kostenstelle.</t>
        </r>
      </text>
    </comment>
    <comment ref="O47" authorId="0" shapeId="0" xr:uid="{16C95858-F78C-4036-9024-B7D7AEB00BA2}">
      <text>
        <r>
          <rPr>
            <b/>
            <sz val="9"/>
            <color indexed="81"/>
            <rFont val="Segoe UI"/>
            <family val="2"/>
          </rPr>
          <t>mike:</t>
        </r>
        <r>
          <rPr>
            <sz val="9"/>
            <color indexed="81"/>
            <rFont val="Segoe UI"/>
            <family val="2"/>
          </rPr>
          <t xml:space="preserve">
Bezeichnet den Zeitraum seit Jahresanfang bis zum aktuellen Zeitpunkt.</t>
        </r>
      </text>
    </comment>
    <comment ref="B53" authorId="0" shapeId="0" xr:uid="{25B0EA09-7A10-4BB4-BE61-1601FDA5B6BB}">
      <text>
        <r>
          <rPr>
            <b/>
            <sz val="9"/>
            <color indexed="81"/>
            <rFont val="Segoe UI"/>
            <family val="2"/>
          </rPr>
          <t>mike:</t>
        </r>
        <r>
          <rPr>
            <sz val="9"/>
            <color indexed="81"/>
            <rFont val="Segoe UI"/>
            <family val="2"/>
          </rPr>
          <t xml:space="preserve">
Abweichung, die auf eine Veränderung der Leistung der Kostenstelle zurückzuführen ist.</t>
        </r>
      </text>
    </comment>
    <comment ref="B54" authorId="0" shapeId="0" xr:uid="{1F51949E-24AA-4524-AB86-EB9F434FF288}">
      <text>
        <r>
          <rPr>
            <b/>
            <sz val="9"/>
            <color indexed="81"/>
            <rFont val="Segoe UI"/>
            <family val="2"/>
          </rPr>
          <t>mike:</t>
        </r>
        <r>
          <rPr>
            <sz val="9"/>
            <color indexed="81"/>
            <rFont val="Segoe UI"/>
            <family val="2"/>
          </rPr>
          <t xml:space="preserve">
Differenz aus Istkosten und Sollkosten = Verbrauchsabweichung. Die verbrauchsabweichung ist eine zentrale Größe der Wirtschaftlichkeitskontrolle und Ausdruck effizienter bzw. ineffizienter Arbeitsweise in einer Kostenstelle.</t>
        </r>
      </text>
    </comment>
    <comment ref="O71" authorId="0" shapeId="0" xr:uid="{37C8C9F0-0521-429E-AC23-4F925882A8CF}">
      <text>
        <r>
          <rPr>
            <b/>
            <sz val="9"/>
            <color indexed="81"/>
            <rFont val="Segoe UI"/>
            <family val="2"/>
          </rPr>
          <t>mike:</t>
        </r>
        <r>
          <rPr>
            <sz val="9"/>
            <color indexed="81"/>
            <rFont val="Segoe UI"/>
            <family val="2"/>
          </rPr>
          <t xml:space="preserve">
Bezeichnet den Zeitraum seit Jahresanfang bis zum aktuellen Zeitpunkt.</t>
        </r>
      </text>
    </comment>
    <comment ref="B77" authorId="0" shapeId="0" xr:uid="{E6832B52-27B1-454D-A476-1B5C926F54C0}">
      <text>
        <r>
          <rPr>
            <b/>
            <sz val="9"/>
            <color indexed="81"/>
            <rFont val="Segoe UI"/>
            <family val="2"/>
          </rPr>
          <t>mike:</t>
        </r>
        <r>
          <rPr>
            <sz val="9"/>
            <color indexed="81"/>
            <rFont val="Segoe UI"/>
            <family val="2"/>
          </rPr>
          <t xml:space="preserve">
Abweichung, die auf eine Veränderung der Leistung der Kostenstelle zurückzuführen ist.</t>
        </r>
      </text>
    </comment>
    <comment ref="B78" authorId="0" shapeId="0" xr:uid="{F13A3316-4358-4AF3-ADB7-59C79B8DB1C5}">
      <text>
        <r>
          <rPr>
            <b/>
            <sz val="9"/>
            <color indexed="81"/>
            <rFont val="Segoe UI"/>
            <family val="2"/>
          </rPr>
          <t>mike:</t>
        </r>
        <r>
          <rPr>
            <sz val="9"/>
            <color indexed="81"/>
            <rFont val="Segoe UI"/>
            <family val="2"/>
          </rPr>
          <t xml:space="preserve">
Differenz aus Istkosten und Sollkosten = Verbrauchsabweichung. Die verbrauchsabweichung ist eine zentrale Größe der Wirtschaftlichkeitskontrolle und Ausdruck effizienter bzw. ineffizienter Arbeitsweise in einer Kostenstelle.</t>
        </r>
      </text>
    </comment>
    <comment ref="A122" authorId="0" shapeId="0" xr:uid="{E422B618-C1B3-479C-A0C4-44A8595DED6A}">
      <text>
        <r>
          <rPr>
            <b/>
            <sz val="9"/>
            <color indexed="81"/>
            <rFont val="Segoe UI"/>
            <family val="2"/>
          </rPr>
          <t>mike:</t>
        </r>
        <r>
          <rPr>
            <sz val="9"/>
            <color indexed="81"/>
            <rFont val="Segoe UI"/>
            <family val="2"/>
          </rPr>
          <t xml:space="preserve">
Hier bitte nichts eintragen! Die Diagrammdaten und das Diagramm aktualisieren sich, sobald in den Eingabefeldern neue Zahlen eingetragen wurden.</t>
        </r>
      </text>
    </comment>
  </commentList>
</comments>
</file>

<file path=xl/sharedStrings.xml><?xml version="1.0" encoding="utf-8"?>
<sst xmlns="http://schemas.openxmlformats.org/spreadsheetml/2006/main" count="294" uniqueCount="80">
  <si>
    <t>Beispielaufgabe:</t>
  </si>
  <si>
    <t xml:space="preserve">der Bereichscontroller Meier ist damit beauftragt worden, eine Kostenstellenrechnung und Abweichungsanalyse </t>
  </si>
  <si>
    <t>für die Kostenstellen 5010 und 5020 für den Bereich Sägen vorzunehmen.</t>
  </si>
  <si>
    <r>
      <t xml:space="preserve">Der zu analysierende Monat ist </t>
    </r>
    <r>
      <rPr>
        <b/>
        <sz val="11"/>
        <color theme="1"/>
        <rFont val="Calibri"/>
        <family val="2"/>
        <scheme val="minor"/>
      </rPr>
      <t>Februar</t>
    </r>
    <r>
      <rPr>
        <sz val="11"/>
        <color theme="1"/>
        <rFont val="Calibri"/>
        <family val="2"/>
        <scheme val="minor"/>
      </rPr>
      <t xml:space="preserve"> 2020.</t>
    </r>
  </si>
  <si>
    <t>Ihm stehen für den Monat Februar folgende Plan- und Istkosten zur Verfügung:</t>
  </si>
  <si>
    <t xml:space="preserve">Kostenstelle: </t>
  </si>
  <si>
    <t>Bezeichnung:</t>
  </si>
  <si>
    <t>Aufwand der KST</t>
  </si>
  <si>
    <t>Produktivität (Std.)</t>
  </si>
  <si>
    <t>Investitionen (TEUR)</t>
  </si>
  <si>
    <t>Sägen I</t>
  </si>
  <si>
    <t>Plan</t>
  </si>
  <si>
    <t>Ist</t>
  </si>
  <si>
    <t xml:space="preserve">Plan </t>
  </si>
  <si>
    <t>Sägen II</t>
  </si>
  <si>
    <r>
      <t xml:space="preserve">Er soll außerdem für den Monat </t>
    </r>
    <r>
      <rPr>
        <b/>
        <sz val="11"/>
        <color theme="1"/>
        <rFont val="Calibri"/>
        <family val="2"/>
        <scheme val="minor"/>
      </rPr>
      <t>Februar</t>
    </r>
    <r>
      <rPr>
        <sz val="11"/>
        <color theme="1"/>
        <rFont val="Calibri"/>
        <family val="2"/>
        <scheme val="minor"/>
      </rPr>
      <t>, die Plan- und Ist-Stundensätze, die sich aus den Aufwendungen</t>
    </r>
  </si>
  <si>
    <t>und der produktiven Stunden ergeben, berechnen.</t>
  </si>
  <si>
    <t>Im Anschluss daran, soll er ein passendes Diagramm zum Vergleichen erstellen.</t>
  </si>
  <si>
    <r>
      <rPr>
        <b/>
        <sz val="11"/>
        <color theme="1"/>
        <rFont val="Calibri"/>
        <family val="2"/>
        <scheme val="minor"/>
      </rPr>
      <t xml:space="preserve">Hinweis: </t>
    </r>
    <r>
      <rPr>
        <sz val="11"/>
        <color theme="1"/>
        <rFont val="Calibri"/>
        <family val="2"/>
        <scheme val="minor"/>
      </rPr>
      <t>Die Plan- und Istwerte müssen in die grau hinterlegen Kästchen eingetragen werden.</t>
    </r>
  </si>
  <si>
    <t>Eingabefelder</t>
  </si>
  <si>
    <t>Ausgabefelder</t>
  </si>
  <si>
    <t>Kostenstellen-Plan-Ist-Vergleich</t>
  </si>
  <si>
    <t>Sägen</t>
  </si>
  <si>
    <t>Kostenstelle:</t>
  </si>
  <si>
    <t>Bezeichnung: Sägen I</t>
  </si>
  <si>
    <t>KST-Leitung:</t>
  </si>
  <si>
    <t>Fennen</t>
  </si>
  <si>
    <t>Monat:</t>
  </si>
  <si>
    <t>Februar</t>
  </si>
  <si>
    <t>Bezeichnung: Sägen II</t>
  </si>
  <si>
    <t xml:space="preserve">KST-Leitung: </t>
  </si>
  <si>
    <t>Jahr:</t>
  </si>
  <si>
    <t>IST-Monate einsetzen:</t>
  </si>
  <si>
    <t>x</t>
  </si>
  <si>
    <t>YTD 20</t>
  </si>
  <si>
    <t>Summe 20</t>
  </si>
  <si>
    <t>1. Aufwand KST</t>
  </si>
  <si>
    <t>Abweichung</t>
  </si>
  <si>
    <t>2. Abweichungs-</t>
  </si>
  <si>
    <t>Besch. -abw.</t>
  </si>
  <si>
    <t>analyse</t>
  </si>
  <si>
    <t>Verbr. -abw.</t>
  </si>
  <si>
    <t>3. Produktivität</t>
  </si>
  <si>
    <t>(Stunden)</t>
  </si>
  <si>
    <t>4. Stundensatz</t>
  </si>
  <si>
    <t>EUR/Std.</t>
  </si>
  <si>
    <t xml:space="preserve">5. Investitionen </t>
  </si>
  <si>
    <t>TEUR</t>
  </si>
  <si>
    <t>Plankosten:</t>
  </si>
  <si>
    <t>=</t>
  </si>
  <si>
    <t>Beschäftigungsabweichung:</t>
  </si>
  <si>
    <t>Soll-Kosten:</t>
  </si>
  <si>
    <t>Verbrauchsabweichung:</t>
  </si>
  <si>
    <t>IST-Kosten:</t>
  </si>
  <si>
    <t>Gesamtabweichung:</t>
  </si>
  <si>
    <t>Verbrauchsabweichung + Beschäftigungsabweichung</t>
  </si>
  <si>
    <t>Um die Auswertungen auf Richtigkeit zu kontrollieren gilt: Beschäftigungsabweichung + Verbrauchsabweichung = Gesamtabweichung</t>
  </si>
  <si>
    <t>Beschäftigungsabweichung</t>
  </si>
  <si>
    <t>Verbrauchsabweichung</t>
  </si>
  <si>
    <t>Summe</t>
  </si>
  <si>
    <t xml:space="preserve"> </t>
  </si>
  <si>
    <t>Diagrammdaten:</t>
  </si>
  <si>
    <t>IST-Kosten</t>
  </si>
  <si>
    <t>Interpretation der Ergebnisse</t>
  </si>
  <si>
    <t>Ist eine Abweihung, die auf eine Veränderung der Leistung der Kostenstelle zurückzuführen ist. Die Beschäftigungsabweichung zeigt das Ausmaß der 
Kapazitätsausnutzung auf und liefert so wichtige Informationen für die Kosten- und Kapazitätsplanung. 
Sie tritt dadurch auf, dass im Falle der Unterbeschäftigung (niedrigere Auslastung als geplant) zu wenig und im Falle der Überbeschäftigung 
(höhere Auslastung als geplant) zu viele fixe Kosten auf die Kostenträger verrechnet werden
In unserem Fall haben wir eine negative Beschäftigungsabweichung, da die tatsächlichen Produktivitätsstunden unter den Planstunden sind. Für den Monat Februar ergab sich somit eine leichte Unterbeschäftigung.</t>
  </si>
  <si>
    <t>Verbrauchsabweichung entstehen, wenn die geplanten und die im Produktionsprozess tatsächlich verbrauchten Mengen an Kostengütern nicht 
übereinstimmen. Mögliche Ursachen sind Unwirtschaftlichkeiten, größerer Verbrauch beim Einrichten von Maschinen oder Änderungen in der Rohmaterialzusammensetzung. Dieser Vergleich der um etwaige Preisabweichungen bereinigten Istkosten mit den Sollkosten legt somit die vom Kostenstellenverantwortlichen zu vertretenden Unwirtschaftlichkeiten offen.
Ursachen: hoher Verschnitt oder unachtsamer Umgang mit Material und Rohstoffen.
In unserem Fall liegt eine Verbrauchserhöhung (zum Beispiel bedingt durch erhöhten Materialverbrauch) in Höhe von 6158,06 € vor. Die Ursache dafür muss geprüft werden.</t>
  </si>
  <si>
    <t>Plan- und Istkosten Aufwand
des Bereichs Sägen</t>
  </si>
  <si>
    <t>Für den Monat Februar ergeben sich Plankosten von 81.000 €. Tatsächlich angefallen sind jedoch 83.500 € Dies führt zu einer Abweichung von 2.500 € vom Planwert.
Wenn die Ist-Kosten die Plankosten übersteigen ist dies problematisch. Der Grund dieser Abweichung kann vieles sein. Ein Unterhaltung mit dem Kostenstellenverantwortlichen würde sinnvoll sein.</t>
  </si>
  <si>
    <t>Quellen</t>
  </si>
  <si>
    <t>Internetquellen:</t>
  </si>
  <si>
    <t>https://boersenlexikon.faz.net/definition/ytd/</t>
  </si>
  <si>
    <t>Zugriff: 19.12.2020</t>
  </si>
  <si>
    <t xml:space="preserve">https://www.controlling-wiki.com/de/index.php/Besch%C3%A4ftigungsabweichung </t>
  </si>
  <si>
    <t>https://www.controllingportal.de/Fachinfo/Kostenrechnung/Kalkulation-von-Stundensaetzen.html</t>
  </si>
  <si>
    <t>Buchquellen:</t>
  </si>
  <si>
    <t>Bleiber, Reinhard (2018): Crashkurs Controlling: Grundlagen und Instrumente. 1. Aufl. Freiburg, München, Stuttgart: Haufe Gruppe. S. 96, 103</t>
  </si>
  <si>
    <t>Joos-Sachse, Thomas (2014): Controlling, Kostenrechnung und Kostenmanagement: Grundlagen - Anwendungen - Instrumente. 5. Aufl. Wiesbaden: Springer Gabler. S. 271</t>
  </si>
  <si>
    <t>Klein, Andreas (2015): Unternehmenssteuerung mit Kennzahlen: Inkl. Arbeitshilfen online ; Auswahl, Ermittlung, Analyse, Kommunikation. 1. Aufl. s.l.: Haufe Verlag (Haufe Fachbuch: v.1499). S. 99</t>
  </si>
  <si>
    <t>Schels, Ignatz; Seidel, Uwe M. (2020): Controlling mit Excel: Professionelle Lösungen für Controlling, Projekt- und Personalmanagement : für Microsoft 365. 3. Aufl. S. 40, S. 485</t>
  </si>
  <si>
    <t>Wöltje, Jörg (2017): Schnelleinstieg Rechnungswesen - inkl. Arbeitshilfen online. 2. Aufl. München: Haufe Lexware Verlag S. 229, 231, 306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</si>
</sst>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5">
    <font>
      <sz val="11"/>
      <color theme="1"/>
      <name val="Calibri"/>
      <family val="2"/>
      <scheme val="minor"/>
    </font>
    <font>
      <b/>
      <sz val="11"/>
      <color theme="1"/>
      <name val="Calibri"/>
      <family val="2"/>
      <scheme val="minor"/>
    </font>
    <font>
      <b/>
      <sz val="14"/>
      <color theme="1"/>
      <name val="Calibri"/>
      <family val="2"/>
      <scheme val="minor"/>
    </font>
    <font>
      <b/>
      <sz val="10"/>
      <color indexed="10"/>
      <name val="Arial"/>
      <family val="2"/>
    </font>
    <font>
      <sz val="8"/>
      <name val="Calibri"/>
      <family val="2"/>
      <scheme val="minor"/>
    </font>
    <font>
      <sz val="11"/>
      <color theme="1"/>
      <name val="Calibri"/>
      <family val="2"/>
      <scheme val="minor"/>
    </font>
    <font>
      <b/>
      <sz val="11"/>
      <color rgb="FF0070C0"/>
      <name val="Calibri"/>
      <family val="2"/>
      <scheme val="minor"/>
    </font>
    <font>
      <b/>
      <sz val="14"/>
      <color rgb="FF0070C0"/>
      <name val="Calibri"/>
      <family val="2"/>
      <scheme val="minor"/>
    </font>
    <font>
      <b/>
      <sz val="14"/>
      <color theme="0"/>
      <name val="Calibri"/>
      <family val="2"/>
      <scheme val="minor"/>
    </font>
    <font>
      <sz val="9"/>
      <color indexed="81"/>
      <name val="Segoe UI"/>
      <family val="2"/>
    </font>
    <font>
      <b/>
      <sz val="9"/>
      <color indexed="81"/>
      <name val="Segoe UI"/>
      <family val="2"/>
    </font>
    <font>
      <b/>
      <u val="double"/>
      <sz val="12"/>
      <color rgb="FF0070C0"/>
      <name val="Calibri"/>
      <family val="2"/>
      <scheme val="minor"/>
    </font>
    <font>
      <b/>
      <sz val="22"/>
      <color rgb="FF0070C0"/>
      <name val="Calibri"/>
      <family val="2"/>
      <scheme val="minor"/>
    </font>
    <font>
      <b/>
      <sz val="11"/>
      <color theme="0"/>
      <name val="Calibri"/>
      <family val="2"/>
      <scheme val="minor"/>
    </font>
    <font>
      <u/>
      <sz val="11"/>
      <color theme="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rgb="FF0070C0"/>
        <bgColor indexed="64"/>
      </patternFill>
    </fill>
    <fill>
      <patternFill patternType="solid">
        <fgColor theme="4"/>
        <bgColor indexed="64"/>
      </patternFill>
    </fill>
  </fills>
  <borders count="44">
    <border>
      <left/>
      <right/>
      <top/>
      <bottom/>
      <diagonal/>
    </border>
    <border>
      <left/>
      <right/>
      <top/>
      <bottom style="dashed">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bottom style="dashed">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bottom/>
      <diagonal/>
    </border>
    <border>
      <left style="thick">
        <color indexed="64"/>
      </left>
      <right style="thick">
        <color indexed="64"/>
      </right>
      <top/>
      <bottom style="dashed">
        <color indexed="64"/>
      </bottom>
      <diagonal/>
    </border>
    <border>
      <left style="thick">
        <color indexed="64"/>
      </left>
      <right style="thick">
        <color indexed="64"/>
      </right>
      <top/>
      <bottom style="thick">
        <color indexed="64"/>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ck">
        <color indexed="64"/>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style="dashed">
        <color indexed="64"/>
      </left>
      <right style="dashed">
        <color indexed="64"/>
      </right>
      <top/>
      <bottom style="thick">
        <color indexed="64"/>
      </bottom>
      <diagonal/>
    </border>
    <border>
      <left style="medium">
        <color indexed="64"/>
      </left>
      <right/>
      <top/>
      <bottom/>
      <diagonal/>
    </border>
    <border>
      <left style="dashed">
        <color indexed="64"/>
      </left>
      <right style="thick">
        <color indexed="64"/>
      </right>
      <top/>
      <bottom style="dashed">
        <color indexed="64"/>
      </bottom>
      <diagonal/>
    </border>
    <border>
      <left style="dashed">
        <color indexed="64"/>
      </left>
      <right style="thick">
        <color indexed="64"/>
      </right>
      <top/>
      <bottom/>
      <diagonal/>
    </border>
    <border>
      <left style="thick">
        <color indexed="64"/>
      </left>
      <right style="thick">
        <color indexed="64"/>
      </right>
      <top style="dashed">
        <color indexed="64"/>
      </top>
      <bottom/>
      <diagonal/>
    </border>
    <border>
      <left style="dashed">
        <color indexed="64"/>
      </left>
      <right style="thick">
        <color indexed="64"/>
      </right>
      <top style="dashed">
        <color indexed="64"/>
      </top>
      <bottom/>
      <diagonal/>
    </border>
    <border>
      <left/>
      <right style="thin">
        <color indexed="64"/>
      </right>
      <top/>
      <bottom/>
      <diagonal/>
    </border>
    <border>
      <left/>
      <right style="thin">
        <color indexed="64"/>
      </right>
      <top/>
      <bottom style="dashed">
        <color indexed="64"/>
      </bottom>
      <diagonal/>
    </border>
    <border>
      <left/>
      <right style="thin">
        <color indexed="64"/>
      </right>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style="dashed">
        <color indexed="64"/>
      </right>
      <top style="thick">
        <color indexed="64"/>
      </top>
      <bottom style="thin">
        <color indexed="64"/>
      </bottom>
      <diagonal/>
    </border>
    <border>
      <left style="dashed">
        <color indexed="64"/>
      </left>
      <right style="dashed">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diagonal/>
    </border>
  </borders>
  <cellStyleXfs count="3">
    <xf numFmtId="0" fontId="0" fillId="0" borderId="0"/>
    <xf numFmtId="44" fontId="5" fillId="0" borderId="0" applyFont="0" applyFill="0" applyBorder="0" applyAlignment="0" applyProtection="0"/>
    <xf numFmtId="0" fontId="14" fillId="0" borderId="0" applyNumberFormat="0" applyFill="0" applyBorder="0" applyAlignment="0" applyProtection="0"/>
  </cellStyleXfs>
  <cellXfs count="151">
    <xf numFmtId="0" fontId="0" fillId="0" borderId="0" xfId="0"/>
    <xf numFmtId="0" fontId="0" fillId="0" borderId="3" xfId="0" applyBorder="1"/>
    <xf numFmtId="0" fontId="0" fillId="0" borderId="3" xfId="0" applyBorder="1" applyAlignment="1">
      <alignment horizontal="center"/>
    </xf>
    <xf numFmtId="0" fontId="0" fillId="0" borderId="6" xfId="0" applyBorder="1"/>
    <xf numFmtId="0" fontId="0" fillId="0" borderId="7" xfId="0" applyBorder="1"/>
    <xf numFmtId="0" fontId="0" fillId="0" borderId="12" xfId="0" applyBorder="1"/>
    <xf numFmtId="0" fontId="0" fillId="0" borderId="14" xfId="0" applyBorder="1"/>
    <xf numFmtId="0" fontId="0" fillId="0" borderId="15" xfId="0" applyBorder="1"/>
    <xf numFmtId="0" fontId="0" fillId="0" borderId="17" xfId="0" applyBorder="1"/>
    <xf numFmtId="3" fontId="0" fillId="0" borderId="12" xfId="0" applyNumberFormat="1" applyBorder="1"/>
    <xf numFmtId="3" fontId="0" fillId="0" borderId="15" xfId="0" applyNumberFormat="1" applyBorder="1"/>
    <xf numFmtId="3" fontId="0" fillId="0" borderId="20" xfId="0" applyNumberFormat="1" applyBorder="1"/>
    <xf numFmtId="0" fontId="0" fillId="0" borderId="23" xfId="0" applyBorder="1"/>
    <xf numFmtId="0" fontId="0" fillId="0" borderId="23" xfId="0" applyBorder="1" applyAlignment="1">
      <alignment horizontal="center"/>
    </xf>
    <xf numFmtId="0" fontId="0" fillId="0" borderId="24" xfId="0" applyBorder="1" applyAlignment="1">
      <alignment horizontal="center"/>
    </xf>
    <xf numFmtId="0" fontId="1" fillId="0" borderId="23" xfId="0" applyFont="1" applyBorder="1" applyAlignment="1">
      <alignment horizontal="center"/>
    </xf>
    <xf numFmtId="0" fontId="0" fillId="0" borderId="25" xfId="0" applyBorder="1"/>
    <xf numFmtId="17" fontId="1" fillId="0" borderId="28" xfId="0" applyNumberFormat="1" applyFont="1" applyBorder="1" applyAlignment="1">
      <alignment horizontal="center"/>
    </xf>
    <xf numFmtId="17" fontId="1" fillId="0" borderId="29" xfId="0" applyNumberFormat="1" applyFont="1" applyBorder="1" applyAlignment="1">
      <alignment horizontal="center"/>
    </xf>
    <xf numFmtId="17" fontId="1" fillId="0" borderId="30" xfId="0" applyNumberFormat="1" applyFont="1" applyBorder="1" applyAlignment="1">
      <alignment horizontal="center"/>
    </xf>
    <xf numFmtId="0" fontId="0" fillId="0" borderId="0" xfId="0" applyAlignment="1">
      <alignment wrapText="1"/>
    </xf>
    <xf numFmtId="0" fontId="3" fillId="5" borderId="7" xfId="0" applyFont="1" applyFill="1" applyBorder="1" applyAlignment="1">
      <alignment horizontal="center"/>
    </xf>
    <xf numFmtId="0" fontId="3" fillId="5" borderId="8" xfId="0" applyFont="1" applyFill="1" applyBorder="1" applyAlignment="1">
      <alignment horizontal="center"/>
    </xf>
    <xf numFmtId="0" fontId="3" fillId="5" borderId="0" xfId="0" applyFont="1" applyFill="1" applyAlignment="1">
      <alignment horizontal="center"/>
    </xf>
    <xf numFmtId="0" fontId="3" fillId="5" borderId="2" xfId="0" applyFont="1" applyFill="1" applyBorder="1" applyAlignment="1">
      <alignment horizontal="center"/>
    </xf>
    <xf numFmtId="0" fontId="3" fillId="5" borderId="4" xfId="0" applyFont="1" applyFill="1" applyBorder="1" applyAlignment="1">
      <alignment horizontal="center"/>
    </xf>
    <xf numFmtId="0" fontId="1" fillId="2" borderId="12" xfId="0" applyFont="1" applyFill="1" applyBorder="1"/>
    <xf numFmtId="3" fontId="0" fillId="2" borderId="9" xfId="0" applyNumberFormat="1" applyFill="1" applyBorder="1"/>
    <xf numFmtId="3" fontId="0" fillId="2" borderId="10" xfId="0" applyNumberFormat="1" applyFill="1" applyBorder="1"/>
    <xf numFmtId="0" fontId="1" fillId="2" borderId="9" xfId="0" applyFont="1" applyFill="1" applyBorder="1"/>
    <xf numFmtId="3" fontId="0" fillId="2" borderId="4" xfId="0" applyNumberFormat="1" applyFill="1" applyBorder="1"/>
    <xf numFmtId="2" fontId="0" fillId="2" borderId="12" xfId="0" applyNumberFormat="1" applyFill="1" applyBorder="1"/>
    <xf numFmtId="2" fontId="0" fillId="2" borderId="9" xfId="0" applyNumberFormat="1" applyFill="1" applyBorder="1"/>
    <xf numFmtId="2" fontId="0" fillId="2" borderId="4" xfId="0" applyNumberFormat="1" applyFill="1" applyBorder="1"/>
    <xf numFmtId="2" fontId="0" fillId="2" borderId="13" xfId="0" applyNumberFormat="1" applyFill="1" applyBorder="1"/>
    <xf numFmtId="2" fontId="0" fillId="2" borderId="10" xfId="0" applyNumberFormat="1" applyFill="1" applyBorder="1"/>
    <xf numFmtId="3" fontId="0" fillId="2" borderId="5" xfId="0" applyNumberFormat="1" applyFill="1" applyBorder="1"/>
    <xf numFmtId="0" fontId="1" fillId="2" borderId="4" xfId="0" applyFont="1" applyFill="1" applyBorder="1"/>
    <xf numFmtId="2" fontId="1" fillId="2" borderId="12" xfId="0" applyNumberFormat="1" applyFont="1" applyFill="1" applyBorder="1"/>
    <xf numFmtId="2" fontId="1" fillId="2" borderId="0" xfId="0" applyNumberFormat="1" applyFont="1" applyFill="1"/>
    <xf numFmtId="2" fontId="1" fillId="2" borderId="21" xfId="0" applyNumberFormat="1" applyFont="1" applyFill="1" applyBorder="1"/>
    <xf numFmtId="0" fontId="1" fillId="2" borderId="21" xfId="0" applyFont="1" applyFill="1" applyBorder="1"/>
    <xf numFmtId="0" fontId="0" fillId="2" borderId="9" xfId="0" applyFill="1" applyBorder="1"/>
    <xf numFmtId="0" fontId="0" fillId="2" borderId="4" xfId="0" applyFill="1" applyBorder="1"/>
    <xf numFmtId="0" fontId="0" fillId="2" borderId="5" xfId="0" applyFill="1" applyBorder="1"/>
    <xf numFmtId="0" fontId="0" fillId="5" borderId="0" xfId="0" applyFill="1"/>
    <xf numFmtId="0" fontId="0" fillId="2" borderId="0" xfId="0" applyFill="1"/>
    <xf numFmtId="0" fontId="1" fillId="0" borderId="0" xfId="0" applyFont="1"/>
    <xf numFmtId="0" fontId="7" fillId="0" borderId="0" xfId="0" applyFont="1"/>
    <xf numFmtId="0" fontId="0" fillId="0" borderId="0" xfId="0" applyAlignment="1">
      <alignment horizontal="right"/>
    </xf>
    <xf numFmtId="0" fontId="1" fillId="4" borderId="12" xfId="0" applyFont="1" applyFill="1" applyBorder="1"/>
    <xf numFmtId="3" fontId="0" fillId="4" borderId="13" xfId="0" applyNumberFormat="1" applyFill="1" applyBorder="1"/>
    <xf numFmtId="0" fontId="0" fillId="4" borderId="16" xfId="0" applyFill="1" applyBorder="1"/>
    <xf numFmtId="0" fontId="0" fillId="4" borderId="19" xfId="0" applyFill="1" applyBorder="1"/>
    <xf numFmtId="2" fontId="0" fillId="4" borderId="12" xfId="0" applyNumberFormat="1" applyFill="1" applyBorder="1"/>
    <xf numFmtId="2" fontId="0" fillId="4" borderId="13" xfId="0" applyNumberFormat="1" applyFill="1" applyBorder="1"/>
    <xf numFmtId="0" fontId="0" fillId="4" borderId="12" xfId="0" applyFill="1" applyBorder="1"/>
    <xf numFmtId="0" fontId="0" fillId="4" borderId="15" xfId="0" applyFill="1" applyBorder="1"/>
    <xf numFmtId="0" fontId="0" fillId="4" borderId="0" xfId="0" applyFill="1"/>
    <xf numFmtId="0" fontId="0" fillId="4" borderId="20" xfId="0" applyFill="1" applyBorder="1"/>
    <xf numFmtId="0" fontId="0" fillId="4" borderId="13" xfId="0" applyFill="1" applyBorder="1"/>
    <xf numFmtId="0" fontId="1" fillId="4" borderId="20" xfId="0" applyFont="1" applyFill="1" applyBorder="1"/>
    <xf numFmtId="2" fontId="0" fillId="4" borderId="20" xfId="0" applyNumberFormat="1" applyFill="1" applyBorder="1"/>
    <xf numFmtId="2" fontId="0" fillId="4" borderId="19" xfId="0" applyNumberFormat="1" applyFill="1" applyBorder="1"/>
    <xf numFmtId="2" fontId="1" fillId="4" borderId="12" xfId="0" applyNumberFormat="1" applyFont="1" applyFill="1" applyBorder="1"/>
    <xf numFmtId="2" fontId="1" fillId="4" borderId="22" xfId="0" applyNumberFormat="1" applyFont="1" applyFill="1" applyBorder="1"/>
    <xf numFmtId="0" fontId="0" fillId="4" borderId="1" xfId="0" applyFill="1" applyBorder="1"/>
    <xf numFmtId="3" fontId="0" fillId="4" borderId="12" xfId="0" applyNumberFormat="1" applyFill="1" applyBorder="1"/>
    <xf numFmtId="3" fontId="0" fillId="4" borderId="15" xfId="0" applyNumberFormat="1" applyFill="1" applyBorder="1"/>
    <xf numFmtId="3" fontId="0" fillId="4" borderId="20" xfId="0" applyNumberFormat="1" applyFill="1" applyBorder="1"/>
    <xf numFmtId="0" fontId="0" fillId="4" borderId="14" xfId="0" applyFill="1" applyBorder="1"/>
    <xf numFmtId="0" fontId="0" fillId="4" borderId="17" xfId="0" applyFill="1" applyBorder="1"/>
    <xf numFmtId="0" fontId="0" fillId="4" borderId="7" xfId="0" applyFill="1" applyBorder="1"/>
    <xf numFmtId="3" fontId="0" fillId="3" borderId="15" xfId="0" applyNumberFormat="1" applyFill="1" applyBorder="1"/>
    <xf numFmtId="0" fontId="0" fillId="3" borderId="15" xfId="0" applyFill="1" applyBorder="1"/>
    <xf numFmtId="0" fontId="0" fillId="3" borderId="16" xfId="0" applyFill="1" applyBorder="1"/>
    <xf numFmtId="3" fontId="0" fillId="3" borderId="16" xfId="0" applyNumberFormat="1" applyFill="1" applyBorder="1"/>
    <xf numFmtId="17" fontId="1" fillId="2" borderId="29" xfId="0" applyNumberFormat="1" applyFont="1" applyFill="1" applyBorder="1" applyAlignment="1">
      <alignment horizontal="center"/>
    </xf>
    <xf numFmtId="0" fontId="0" fillId="2" borderId="15" xfId="0" applyFill="1" applyBorder="1"/>
    <xf numFmtId="3" fontId="0" fillId="2" borderId="12" xfId="0" applyNumberFormat="1" applyFill="1" applyBorder="1"/>
    <xf numFmtId="3" fontId="0" fillId="2" borderId="13" xfId="0" applyNumberFormat="1" applyFill="1" applyBorder="1"/>
    <xf numFmtId="0" fontId="0" fillId="2" borderId="12" xfId="0" applyFill="1" applyBorder="1"/>
    <xf numFmtId="0" fontId="0" fillId="2" borderId="13" xfId="0" applyFill="1" applyBorder="1"/>
    <xf numFmtId="0" fontId="0" fillId="2" borderId="17" xfId="0" applyFill="1" applyBorder="1"/>
    <xf numFmtId="0" fontId="1" fillId="2" borderId="26" xfId="0" applyFont="1" applyFill="1" applyBorder="1" applyAlignment="1">
      <alignment horizontal="center"/>
    </xf>
    <xf numFmtId="0" fontId="0" fillId="2" borderId="11" xfId="0" applyFill="1" applyBorder="1"/>
    <xf numFmtId="0" fontId="1" fillId="2" borderId="31" xfId="0" applyFont="1" applyFill="1" applyBorder="1" applyAlignment="1">
      <alignment horizontal="center"/>
    </xf>
    <xf numFmtId="0" fontId="0" fillId="2" borderId="8" xfId="0" applyFill="1" applyBorder="1"/>
    <xf numFmtId="0" fontId="1" fillId="2" borderId="0" xfId="0" applyFont="1" applyFill="1"/>
    <xf numFmtId="164" fontId="0" fillId="2" borderId="0" xfId="0" applyNumberFormat="1" applyFill="1"/>
    <xf numFmtId="164" fontId="0" fillId="2" borderId="0" xfId="1" applyNumberFormat="1" applyFont="1" applyFill="1"/>
    <xf numFmtId="164" fontId="1" fillId="0" borderId="0" xfId="0" applyNumberFormat="1" applyFont="1"/>
    <xf numFmtId="164" fontId="1" fillId="2" borderId="0" xfId="0" applyNumberFormat="1" applyFont="1" applyFill="1"/>
    <xf numFmtId="3" fontId="0" fillId="0" borderId="0" xfId="0" applyNumberFormat="1"/>
    <xf numFmtId="0" fontId="1" fillId="0" borderId="39" xfId="0" applyFont="1" applyBorder="1" applyAlignment="1">
      <alignment horizontal="center"/>
    </xf>
    <xf numFmtId="0" fontId="0" fillId="0" borderId="39" xfId="0" applyBorder="1" applyAlignment="1">
      <alignment horizontal="center"/>
    </xf>
    <xf numFmtId="3" fontId="0" fillId="0" borderId="39" xfId="0" applyNumberFormat="1" applyBorder="1" applyAlignment="1">
      <alignment horizontal="center"/>
    </xf>
    <xf numFmtId="0" fontId="2" fillId="0" borderId="0" xfId="0" applyFont="1"/>
    <xf numFmtId="0" fontId="1" fillId="0" borderId="18" xfId="0" applyFont="1" applyBorder="1"/>
    <xf numFmtId="0" fontId="0" fillId="4" borderId="18" xfId="0" applyFill="1" applyBorder="1"/>
    <xf numFmtId="0" fontId="0" fillId="4" borderId="35" xfId="0" applyFill="1" applyBorder="1"/>
    <xf numFmtId="0" fontId="0" fillId="4" borderId="36" xfId="0" applyFill="1" applyBorder="1"/>
    <xf numFmtId="0" fontId="0" fillId="4" borderId="37" xfId="0" applyFill="1" applyBorder="1"/>
    <xf numFmtId="0" fontId="0" fillId="4" borderId="38" xfId="0" applyFill="1" applyBorder="1"/>
    <xf numFmtId="0" fontId="0" fillId="4" borderId="33" xfId="0" applyFill="1" applyBorder="1"/>
    <xf numFmtId="0" fontId="0" fillId="4" borderId="34" xfId="0" applyFill="1" applyBorder="1"/>
    <xf numFmtId="0" fontId="0" fillId="0" borderId="33" xfId="0" applyBorder="1"/>
    <xf numFmtId="164" fontId="1" fillId="2" borderId="40" xfId="0" applyNumberFormat="1" applyFont="1" applyFill="1" applyBorder="1" applyAlignment="1">
      <alignment horizontal="center" vertical="center"/>
    </xf>
    <xf numFmtId="0" fontId="1" fillId="4" borderId="18" xfId="0" applyFont="1" applyFill="1" applyBorder="1"/>
    <xf numFmtId="0" fontId="0" fillId="4" borderId="0" xfId="0" applyFill="1" applyAlignment="1">
      <alignment horizontal="right"/>
    </xf>
    <xf numFmtId="164" fontId="0" fillId="4" borderId="0" xfId="0" applyNumberFormat="1" applyFill="1"/>
    <xf numFmtId="0" fontId="14" fillId="0" borderId="0" xfId="2"/>
    <xf numFmtId="0" fontId="13" fillId="6" borderId="39" xfId="0" applyFont="1" applyFill="1" applyBorder="1" applyAlignment="1">
      <alignment horizontal="center"/>
    </xf>
    <xf numFmtId="0" fontId="1" fillId="5" borderId="0" xfId="0" applyFont="1" applyFill="1"/>
    <xf numFmtId="0" fontId="1" fillId="0" borderId="7" xfId="0" applyFont="1" applyBorder="1"/>
    <xf numFmtId="0" fontId="1" fillId="0" borderId="0" xfId="0" applyFont="1" applyAlignment="1">
      <alignment horizontal="center"/>
    </xf>
    <xf numFmtId="0" fontId="0" fillId="0" borderId="0" xfId="0" applyAlignment="1">
      <alignment vertical="center"/>
    </xf>
    <xf numFmtId="0" fontId="13" fillId="6" borderId="39" xfId="0" applyFont="1" applyFill="1" applyBorder="1" applyAlignment="1">
      <alignment horizontal="center" vertical="center"/>
    </xf>
    <xf numFmtId="0" fontId="0" fillId="0" borderId="39" xfId="0" applyBorder="1" applyAlignment="1">
      <alignment horizontal="center" vertical="center"/>
    </xf>
    <xf numFmtId="0" fontId="1" fillId="0" borderId="39" xfId="0" applyFont="1" applyBorder="1" applyAlignment="1">
      <alignment horizontal="center"/>
    </xf>
    <xf numFmtId="0" fontId="6" fillId="0" borderId="32" xfId="0" applyFont="1" applyBorder="1" applyAlignment="1">
      <alignment horizontal="left"/>
    </xf>
    <xf numFmtId="0" fontId="6" fillId="0" borderId="33" xfId="0" applyFont="1" applyBorder="1" applyAlignment="1">
      <alignment horizontal="left"/>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1" fillId="5" borderId="43" xfId="0" applyFont="1" applyFill="1" applyBorder="1" applyAlignment="1">
      <alignment horizontal="center" vertical="center"/>
    </xf>
    <xf numFmtId="0" fontId="1" fillId="5" borderId="18" xfId="0" applyFont="1" applyFill="1" applyBorder="1" applyAlignment="1">
      <alignment horizontal="center" vertical="center"/>
    </xf>
    <xf numFmtId="0" fontId="12" fillId="0" borderId="0" xfId="0" applyFont="1" applyAlignment="1">
      <alignment horizontal="center"/>
    </xf>
    <xf numFmtId="0" fontId="8" fillId="6" borderId="27" xfId="0" applyFont="1" applyFill="1" applyBorder="1" applyAlignment="1">
      <alignment horizontal="center"/>
    </xf>
    <xf numFmtId="0" fontId="8" fillId="6" borderId="30" xfId="0" applyFont="1" applyFill="1" applyBorder="1" applyAlignment="1">
      <alignment horizontal="center"/>
    </xf>
    <xf numFmtId="0" fontId="0" fillId="2" borderId="0" xfId="0" applyFill="1" applyAlignment="1">
      <alignment horizontal="center"/>
    </xf>
    <xf numFmtId="0" fontId="13" fillId="7" borderId="40" xfId="0" applyFont="1" applyFill="1" applyBorder="1" applyAlignment="1">
      <alignment horizontal="center" vertical="center" wrapText="1"/>
    </xf>
    <xf numFmtId="0" fontId="13" fillId="7" borderId="42" xfId="0" applyFont="1" applyFill="1" applyBorder="1" applyAlignment="1">
      <alignment horizontal="center" vertical="center"/>
    </xf>
    <xf numFmtId="0" fontId="0" fillId="0" borderId="40" xfId="0" applyBorder="1" applyAlignment="1">
      <alignment horizontal="left" vertical="top" wrapText="1"/>
    </xf>
    <xf numFmtId="0" fontId="0" fillId="0" borderId="41" xfId="0" applyBorder="1" applyAlignment="1">
      <alignment horizontal="left" vertical="top"/>
    </xf>
    <xf numFmtId="0" fontId="0" fillId="0" borderId="42" xfId="0" applyBorder="1" applyAlignment="1">
      <alignment horizontal="left" vertical="top"/>
    </xf>
    <xf numFmtId="0" fontId="1" fillId="0" borderId="0" xfId="0" applyFont="1" applyAlignment="1">
      <alignment horizontal="center"/>
    </xf>
    <xf numFmtId="0" fontId="13" fillId="7" borderId="40" xfId="0" applyFont="1" applyFill="1" applyBorder="1" applyAlignment="1">
      <alignment horizontal="center"/>
    </xf>
    <xf numFmtId="0" fontId="13" fillId="7" borderId="42" xfId="0" applyFont="1" applyFill="1" applyBorder="1" applyAlignment="1">
      <alignment horizontal="center"/>
    </xf>
    <xf numFmtId="0" fontId="0" fillId="0" borderId="32" xfId="0" applyBorder="1" applyAlignment="1">
      <alignment horizontal="left" vertical="top" wrapText="1"/>
    </xf>
    <xf numFmtId="0" fontId="0" fillId="0" borderId="33" xfId="0" applyBorder="1" applyAlignment="1">
      <alignment horizontal="left" vertical="top"/>
    </xf>
    <xf numFmtId="0" fontId="0" fillId="0" borderId="34" xfId="0" applyBorder="1" applyAlignment="1">
      <alignment horizontal="left" vertical="top"/>
    </xf>
    <xf numFmtId="0" fontId="0" fillId="0" borderId="18" xfId="0" applyBorder="1" applyAlignment="1">
      <alignment horizontal="left" vertical="top"/>
    </xf>
    <xf numFmtId="0" fontId="0" fillId="0" borderId="0" xfId="0" applyAlignment="1">
      <alignment horizontal="left" vertical="top"/>
    </xf>
    <xf numFmtId="0" fontId="0" fillId="0" borderId="35" xfId="0"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0" fillId="0" borderId="38" xfId="0" applyBorder="1" applyAlignment="1">
      <alignment horizontal="left" vertical="top"/>
    </xf>
    <xf numFmtId="0" fontId="2" fillId="0" borderId="0" xfId="0" applyFont="1" applyAlignment="1">
      <alignment horizontal="center"/>
    </xf>
  </cellXfs>
  <cellStyles count="3">
    <cellStyle name="Link" xfId="2" builtinId="8"/>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de-DE" b="1"/>
              <a:t>Abweichungsanalyse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7306754252212024E-2"/>
          <c:y val="0.14481208120541517"/>
          <c:w val="0.86000958379154391"/>
          <c:h val="0.76461392503907422"/>
        </c:manualLayout>
      </c:layout>
      <c:barChart>
        <c:barDir val="bar"/>
        <c:grouping val="clustered"/>
        <c:varyColors val="0"/>
        <c:ser>
          <c:idx val="1"/>
          <c:order val="1"/>
          <c:spPr>
            <a:solidFill>
              <a:schemeClr val="accent5"/>
            </a:solidFill>
            <a:ln>
              <a:noFill/>
            </a:ln>
            <a:effectLst/>
          </c:spPr>
          <c:invertIfNegative val="0"/>
          <c:dLbls>
            <c:dLbl>
              <c:idx val="8"/>
              <c:layout>
                <c:manualLayout>
                  <c:x val="-0.11169270206366662"/>
                  <c:y val="-3.57893972269126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938-437C-BECE-F22AEFB0090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Kostenstellenvergleichsrechnung!$A$124:$A$134</c:f>
              <c:strCache>
                <c:ptCount val="11"/>
                <c:pt idx="0">
                  <c:v>Plankosten:</c:v>
                </c:pt>
                <c:pt idx="2">
                  <c:v>IST-Kosten</c:v>
                </c:pt>
                <c:pt idx="4">
                  <c:v>Soll-Kosten:</c:v>
                </c:pt>
                <c:pt idx="6">
                  <c:v>Verbrauchsabweichung:</c:v>
                </c:pt>
                <c:pt idx="8">
                  <c:v>Beschäftigungsabweichung:</c:v>
                </c:pt>
                <c:pt idx="10">
                  <c:v>Gesamtabweichung:</c:v>
                </c:pt>
              </c:strCache>
            </c:strRef>
          </c:cat>
          <c:val>
            <c:numRef>
              <c:f>Kostenstellenvergleichsrechnung!$C$124:$C$134</c:f>
              <c:numCache>
                <c:formatCode>#,##0.00\ "€"</c:formatCode>
                <c:ptCount val="11"/>
                <c:pt idx="0">
                  <c:v>81000</c:v>
                </c:pt>
                <c:pt idx="2">
                  <c:v>83500</c:v>
                </c:pt>
                <c:pt idx="4">
                  <c:v>77341.93548387097</c:v>
                </c:pt>
                <c:pt idx="6">
                  <c:v>6158.0645161290331</c:v>
                </c:pt>
                <c:pt idx="8">
                  <c:v>-3658.0645161290322</c:v>
                </c:pt>
                <c:pt idx="10">
                  <c:v>2500.0000000000009</c:v>
                </c:pt>
              </c:numCache>
            </c:numRef>
          </c:val>
          <c:extLst>
            <c:ext xmlns:c16="http://schemas.microsoft.com/office/drawing/2014/chart" uri="{C3380CC4-5D6E-409C-BE32-E72D297353CC}">
              <c16:uniqueId val="{00000001-B938-437C-BECE-F22AEFB00903}"/>
            </c:ext>
          </c:extLst>
        </c:ser>
        <c:dLbls>
          <c:showLegendKey val="0"/>
          <c:showVal val="0"/>
          <c:showCatName val="0"/>
          <c:showSerName val="0"/>
          <c:showPercent val="0"/>
          <c:showBubbleSize val="0"/>
        </c:dLbls>
        <c:gapWidth val="182"/>
        <c:axId val="558003200"/>
        <c:axId val="558006808"/>
        <c:extLst>
          <c:ext xmlns:c15="http://schemas.microsoft.com/office/drawing/2012/chart" uri="{02D57815-91ED-43cb-92C2-25804820EDAC}">
            <c15:filteredBarSeries>
              <c15:ser>
                <c:idx val="0"/>
                <c:order val="0"/>
                <c:spPr>
                  <a:solidFill>
                    <a:schemeClr val="accent6"/>
                  </a:solidFill>
                  <a:ln>
                    <a:noFill/>
                  </a:ln>
                  <a:effectLst/>
                </c:spPr>
                <c:invertIfNegative val="0"/>
                <c:cat>
                  <c:strRef>
                    <c:extLst>
                      <c:ext uri="{02D57815-91ED-43cb-92C2-25804820EDAC}">
                        <c15:formulaRef>
                          <c15:sqref>Kostenstellenvergleichsrechnung!$A$124:$A$134</c15:sqref>
                        </c15:formulaRef>
                      </c:ext>
                    </c:extLst>
                    <c:strCache>
                      <c:ptCount val="11"/>
                      <c:pt idx="0">
                        <c:v>Plankosten:</c:v>
                      </c:pt>
                      <c:pt idx="2">
                        <c:v>IST-Kosten</c:v>
                      </c:pt>
                      <c:pt idx="4">
                        <c:v>Soll-Kosten:</c:v>
                      </c:pt>
                      <c:pt idx="6">
                        <c:v>Verbrauchsabweichung:</c:v>
                      </c:pt>
                      <c:pt idx="8">
                        <c:v>Beschäftigungsabweichung:</c:v>
                      </c:pt>
                      <c:pt idx="10">
                        <c:v>Gesamtabweichung:</c:v>
                      </c:pt>
                    </c:strCache>
                  </c:strRef>
                </c:cat>
                <c:val>
                  <c:numRef>
                    <c:extLst>
                      <c:ext uri="{02D57815-91ED-43cb-92C2-25804820EDAC}">
                        <c15:formulaRef>
                          <c15:sqref>Kostenstellenvergleichsrechnung!$B$124:$B$134</c15:sqref>
                        </c15:formulaRef>
                      </c:ext>
                    </c:extLst>
                    <c:numCache>
                      <c:formatCode>General</c:formatCode>
                      <c:ptCount val="11"/>
                    </c:numCache>
                  </c:numRef>
                </c:val>
                <c:extLst>
                  <c:ext xmlns:c16="http://schemas.microsoft.com/office/drawing/2014/chart" uri="{C3380CC4-5D6E-409C-BE32-E72D297353CC}">
                    <c16:uniqueId val="{00000000-B938-437C-BECE-F22AEFB00903}"/>
                  </c:ext>
                </c:extLst>
              </c15:ser>
            </c15:filteredBarSeries>
          </c:ext>
        </c:extLst>
      </c:barChart>
      <c:catAx>
        <c:axId val="5580032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58006808"/>
        <c:crosses val="autoZero"/>
        <c:auto val="1"/>
        <c:lblAlgn val="ctr"/>
        <c:lblOffset val="100"/>
        <c:noMultiLvlLbl val="0"/>
      </c:catAx>
      <c:valAx>
        <c:axId val="558006808"/>
        <c:scaling>
          <c:orientation val="minMax"/>
        </c:scaling>
        <c:delete val="0"/>
        <c:axPos val="b"/>
        <c:majorGridlines>
          <c:spPr>
            <a:ln w="9525" cap="flat" cmpd="sng" algn="ctr">
              <a:solidFill>
                <a:schemeClr val="tx1">
                  <a:lumMod val="15000"/>
                  <a:lumOff val="85000"/>
                </a:schemeClr>
              </a:solidFill>
              <a:round/>
            </a:ln>
            <a:effectLst/>
          </c:spPr>
        </c:majorGridlines>
        <c:numFmt formatCode="#,##0.0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8003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de-DE" b="1"/>
              <a:t>Abweichungsanalyse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7306754252212024E-2"/>
          <c:y val="0.14481208120541517"/>
          <c:w val="0.86000958379154391"/>
          <c:h val="0.76461392503907422"/>
        </c:manualLayout>
      </c:layout>
      <c:barChart>
        <c:barDir val="bar"/>
        <c:grouping val="clustered"/>
        <c:varyColors val="0"/>
        <c:ser>
          <c:idx val="1"/>
          <c:order val="1"/>
          <c:spPr>
            <a:solidFill>
              <a:schemeClr val="accent5"/>
            </a:solidFill>
            <a:ln>
              <a:noFill/>
            </a:ln>
            <a:effectLst/>
          </c:spPr>
          <c:invertIfNegative val="0"/>
          <c:dLbls>
            <c:dLbl>
              <c:idx val="8"/>
              <c:layout>
                <c:manualLayout>
                  <c:x val="-0.11169270206366662"/>
                  <c:y val="-3.57893972269126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9E-4EB6-8069-580CF3F5D13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Kostenstellenvergleichsrechnung!$A$124:$A$134</c:f>
              <c:strCache>
                <c:ptCount val="11"/>
                <c:pt idx="0">
                  <c:v>Plankosten:</c:v>
                </c:pt>
                <c:pt idx="2">
                  <c:v>IST-Kosten</c:v>
                </c:pt>
                <c:pt idx="4">
                  <c:v>Soll-Kosten:</c:v>
                </c:pt>
                <c:pt idx="6">
                  <c:v>Verbrauchsabweichung:</c:v>
                </c:pt>
                <c:pt idx="8">
                  <c:v>Beschäftigungsabweichung:</c:v>
                </c:pt>
                <c:pt idx="10">
                  <c:v>Gesamtabweichung:</c:v>
                </c:pt>
              </c:strCache>
            </c:strRef>
          </c:cat>
          <c:val>
            <c:numRef>
              <c:f>Kostenstellenvergleichsrechnung!$C$124:$C$134</c:f>
              <c:numCache>
                <c:formatCode>#,##0.00\ "€"</c:formatCode>
                <c:ptCount val="11"/>
                <c:pt idx="0">
                  <c:v>81000</c:v>
                </c:pt>
                <c:pt idx="2">
                  <c:v>83500</c:v>
                </c:pt>
                <c:pt idx="4">
                  <c:v>77341.93548387097</c:v>
                </c:pt>
                <c:pt idx="6">
                  <c:v>6158.0645161290331</c:v>
                </c:pt>
                <c:pt idx="8">
                  <c:v>-3658.0645161290322</c:v>
                </c:pt>
                <c:pt idx="10">
                  <c:v>2500.0000000000009</c:v>
                </c:pt>
              </c:numCache>
            </c:numRef>
          </c:val>
          <c:extLst>
            <c:ext xmlns:c16="http://schemas.microsoft.com/office/drawing/2014/chart" uri="{C3380CC4-5D6E-409C-BE32-E72D297353CC}">
              <c16:uniqueId val="{00000001-7F9E-4EB6-8069-580CF3F5D13D}"/>
            </c:ext>
          </c:extLst>
        </c:ser>
        <c:dLbls>
          <c:showLegendKey val="0"/>
          <c:showVal val="0"/>
          <c:showCatName val="0"/>
          <c:showSerName val="0"/>
          <c:showPercent val="0"/>
          <c:showBubbleSize val="0"/>
        </c:dLbls>
        <c:gapWidth val="182"/>
        <c:axId val="558003200"/>
        <c:axId val="558006808"/>
        <c:extLst>
          <c:ext xmlns:c15="http://schemas.microsoft.com/office/drawing/2012/chart" uri="{02D57815-91ED-43cb-92C2-25804820EDAC}">
            <c15:filteredBarSeries>
              <c15:ser>
                <c:idx val="0"/>
                <c:order val="0"/>
                <c:spPr>
                  <a:solidFill>
                    <a:schemeClr val="accent6"/>
                  </a:solidFill>
                  <a:ln>
                    <a:noFill/>
                  </a:ln>
                  <a:effectLst/>
                </c:spPr>
                <c:invertIfNegative val="0"/>
                <c:cat>
                  <c:strRef>
                    <c:extLst>
                      <c:ext uri="{02D57815-91ED-43cb-92C2-25804820EDAC}">
                        <c15:formulaRef>
                          <c15:sqref>Kostenstellenvergleichsrechnung!$A$124:$A$134</c15:sqref>
                        </c15:formulaRef>
                      </c:ext>
                    </c:extLst>
                    <c:strCache>
                      <c:ptCount val="11"/>
                      <c:pt idx="0">
                        <c:v>Plankosten:</c:v>
                      </c:pt>
                      <c:pt idx="2">
                        <c:v>IST-Kosten</c:v>
                      </c:pt>
                      <c:pt idx="4">
                        <c:v>Soll-Kosten:</c:v>
                      </c:pt>
                      <c:pt idx="6">
                        <c:v>Verbrauchsabweichung:</c:v>
                      </c:pt>
                      <c:pt idx="8">
                        <c:v>Beschäftigungsabweichung:</c:v>
                      </c:pt>
                      <c:pt idx="10">
                        <c:v>Gesamtabweichung:</c:v>
                      </c:pt>
                    </c:strCache>
                  </c:strRef>
                </c:cat>
                <c:val>
                  <c:numRef>
                    <c:extLst>
                      <c:ext uri="{02D57815-91ED-43cb-92C2-25804820EDAC}">
                        <c15:formulaRef>
                          <c15:sqref>Kostenstellenvergleichsrechnung!$B$124:$B$134</c15:sqref>
                        </c15:formulaRef>
                      </c:ext>
                    </c:extLst>
                    <c:numCache>
                      <c:formatCode>General</c:formatCode>
                      <c:ptCount val="11"/>
                    </c:numCache>
                  </c:numRef>
                </c:val>
                <c:extLst>
                  <c:ext xmlns:c16="http://schemas.microsoft.com/office/drawing/2014/chart" uri="{C3380CC4-5D6E-409C-BE32-E72D297353CC}">
                    <c16:uniqueId val="{00000002-7F9E-4EB6-8069-580CF3F5D13D}"/>
                  </c:ext>
                </c:extLst>
              </c15:ser>
            </c15:filteredBarSeries>
          </c:ext>
        </c:extLst>
      </c:barChart>
      <c:catAx>
        <c:axId val="5580032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58006808"/>
        <c:crosses val="autoZero"/>
        <c:auto val="1"/>
        <c:lblAlgn val="ctr"/>
        <c:lblOffset val="100"/>
        <c:noMultiLvlLbl val="0"/>
      </c:catAx>
      <c:valAx>
        <c:axId val="558006808"/>
        <c:scaling>
          <c:orientation val="minMax"/>
        </c:scaling>
        <c:delete val="0"/>
        <c:axPos val="b"/>
        <c:majorGridlines>
          <c:spPr>
            <a:ln w="9525" cap="flat" cmpd="sng" algn="ctr">
              <a:solidFill>
                <a:schemeClr val="tx1">
                  <a:lumMod val="15000"/>
                  <a:lumOff val="85000"/>
                </a:schemeClr>
              </a:solidFill>
              <a:round/>
            </a:ln>
            <a:effectLst/>
          </c:spPr>
        </c:majorGridlines>
        <c:numFmt formatCode="#,##0.0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80032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12</xdr:col>
      <xdr:colOff>219075</xdr:colOff>
      <xdr:row>7</xdr:row>
      <xdr:rowOff>146410</xdr:rowOff>
    </xdr:to>
    <xdr:pic>
      <xdr:nvPicPr>
        <xdr:cNvPr id="2" name="Grafik 1">
          <a:extLst>
            <a:ext uri="{FF2B5EF4-FFF2-40B4-BE49-F238E27FC236}">
              <a16:creationId xmlns:a16="http://schemas.microsoft.com/office/drawing/2014/main" id="{722FE561-AF8D-4089-9889-286A0F44F4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810625" cy="1479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19051</xdr:rowOff>
    </xdr:from>
    <xdr:to>
      <xdr:col>13</xdr:col>
      <xdr:colOff>685800</xdr:colOff>
      <xdr:row>7</xdr:row>
      <xdr:rowOff>180975</xdr:rowOff>
    </xdr:to>
    <xdr:pic>
      <xdr:nvPicPr>
        <xdr:cNvPr id="3" name="Grafik 2">
          <a:extLst>
            <a:ext uri="{FF2B5EF4-FFF2-40B4-BE49-F238E27FC236}">
              <a16:creationId xmlns:a16="http://schemas.microsoft.com/office/drawing/2014/main" id="{F5BE2AAE-B1CE-4D9A-B4CF-DF883AB36C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1"/>
          <a:ext cx="11268075" cy="1495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38100</xdr:colOff>
      <xdr:row>115</xdr:row>
      <xdr:rowOff>0</xdr:rowOff>
    </xdr:from>
    <xdr:to>
      <xdr:col>3</xdr:col>
      <xdr:colOff>9525</xdr:colOff>
      <xdr:row>115</xdr:row>
      <xdr:rowOff>0</xdr:rowOff>
    </xdr:to>
    <xdr:cxnSp macro="">
      <xdr:nvCxnSpPr>
        <xdr:cNvPr id="5" name="Gerader Verbinder 4">
          <a:extLst>
            <a:ext uri="{FF2B5EF4-FFF2-40B4-BE49-F238E27FC236}">
              <a16:creationId xmlns:a16="http://schemas.microsoft.com/office/drawing/2014/main" id="{86F7323E-B7CE-4295-A69C-8FAAA9A772EC}"/>
            </a:ext>
          </a:extLst>
        </xdr:cNvPr>
        <xdr:cNvCxnSpPr/>
      </xdr:nvCxnSpPr>
      <xdr:spPr>
        <a:xfrm>
          <a:off x="38100" y="22174200"/>
          <a:ext cx="2905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116</xdr:row>
      <xdr:rowOff>9525</xdr:rowOff>
    </xdr:from>
    <xdr:to>
      <xdr:col>2</xdr:col>
      <xdr:colOff>942975</xdr:colOff>
      <xdr:row>116</xdr:row>
      <xdr:rowOff>9525</xdr:rowOff>
    </xdr:to>
    <xdr:cxnSp macro="">
      <xdr:nvCxnSpPr>
        <xdr:cNvPr id="6" name="Gerader Verbinder 5">
          <a:extLst>
            <a:ext uri="{FF2B5EF4-FFF2-40B4-BE49-F238E27FC236}">
              <a16:creationId xmlns:a16="http://schemas.microsoft.com/office/drawing/2014/main" id="{5B80E51F-7C3F-40F1-803B-B841BFB64D74}"/>
            </a:ext>
          </a:extLst>
        </xdr:cNvPr>
        <xdr:cNvCxnSpPr/>
      </xdr:nvCxnSpPr>
      <xdr:spPr>
        <a:xfrm>
          <a:off x="19050" y="22459950"/>
          <a:ext cx="2905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116</xdr:row>
      <xdr:rowOff>47625</xdr:rowOff>
    </xdr:from>
    <xdr:to>
      <xdr:col>2</xdr:col>
      <xdr:colOff>942975</xdr:colOff>
      <xdr:row>116</xdr:row>
      <xdr:rowOff>47625</xdr:rowOff>
    </xdr:to>
    <xdr:cxnSp macro="">
      <xdr:nvCxnSpPr>
        <xdr:cNvPr id="7" name="Gerader Verbinder 6">
          <a:extLst>
            <a:ext uri="{FF2B5EF4-FFF2-40B4-BE49-F238E27FC236}">
              <a16:creationId xmlns:a16="http://schemas.microsoft.com/office/drawing/2014/main" id="{D123A555-8236-4596-A3D4-EB333C338525}"/>
            </a:ext>
          </a:extLst>
        </xdr:cNvPr>
        <xdr:cNvCxnSpPr/>
      </xdr:nvCxnSpPr>
      <xdr:spPr>
        <a:xfrm>
          <a:off x="19050" y="22498050"/>
          <a:ext cx="2905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523876</xdr:colOff>
      <xdr:row>121</xdr:row>
      <xdr:rowOff>138112</xdr:rowOff>
    </xdr:from>
    <xdr:to>
      <xdr:col>14</xdr:col>
      <xdr:colOff>638176</xdr:colOff>
      <xdr:row>138</xdr:row>
      <xdr:rowOff>152400</xdr:rowOff>
    </xdr:to>
    <xdr:graphicFrame macro="">
      <xdr:nvGraphicFramePr>
        <xdr:cNvPr id="10" name="Diagramm 9">
          <a:extLst>
            <a:ext uri="{FF2B5EF4-FFF2-40B4-BE49-F238E27FC236}">
              <a16:creationId xmlns:a16="http://schemas.microsoft.com/office/drawing/2014/main" id="{03E2B3FE-6020-49D8-AEE9-4B9072D7A6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190500</xdr:colOff>
      <xdr:row>114</xdr:row>
      <xdr:rowOff>104774</xdr:rowOff>
    </xdr:from>
    <xdr:to>
      <xdr:col>4</xdr:col>
      <xdr:colOff>600075</xdr:colOff>
      <xdr:row>116</xdr:row>
      <xdr:rowOff>123825</xdr:rowOff>
    </xdr:to>
    <xdr:sp macro="" textlink="">
      <xdr:nvSpPr>
        <xdr:cNvPr id="11" name="Pfeil: nach rechts 10">
          <a:extLst>
            <a:ext uri="{FF2B5EF4-FFF2-40B4-BE49-F238E27FC236}">
              <a16:creationId xmlns:a16="http://schemas.microsoft.com/office/drawing/2014/main" id="{C96E4867-F0FF-45BF-8918-F73979494A24}"/>
            </a:ext>
          </a:extLst>
        </xdr:cNvPr>
        <xdr:cNvSpPr/>
      </xdr:nvSpPr>
      <xdr:spPr>
        <a:xfrm>
          <a:off x="3124200" y="22078949"/>
          <a:ext cx="1171575" cy="4953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b="1"/>
            <a:t>Prüfung</a:t>
          </a:r>
        </a:p>
      </xdr:txBody>
    </xdr:sp>
    <xdr:clientData/>
  </xdr:twoCellAnchor>
  <xdr:twoCellAnchor>
    <xdr:from>
      <xdr:col>8</xdr:col>
      <xdr:colOff>200025</xdr:colOff>
      <xdr:row>114</xdr:row>
      <xdr:rowOff>85725</xdr:rowOff>
    </xdr:from>
    <xdr:to>
      <xdr:col>9</xdr:col>
      <xdr:colOff>695325</xdr:colOff>
      <xdr:row>116</xdr:row>
      <xdr:rowOff>104776</xdr:rowOff>
    </xdr:to>
    <xdr:sp macro="" textlink="">
      <xdr:nvSpPr>
        <xdr:cNvPr id="12" name="Pfeil: nach rechts 11">
          <a:extLst>
            <a:ext uri="{FF2B5EF4-FFF2-40B4-BE49-F238E27FC236}">
              <a16:creationId xmlns:a16="http://schemas.microsoft.com/office/drawing/2014/main" id="{E42279AA-4A6F-41AE-80C0-ED0846A1A4BF}"/>
            </a:ext>
          </a:extLst>
        </xdr:cNvPr>
        <xdr:cNvSpPr/>
      </xdr:nvSpPr>
      <xdr:spPr>
        <a:xfrm>
          <a:off x="6943725" y="21678900"/>
          <a:ext cx="1257300" cy="4953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b="1"/>
            <a:t>Aktion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10</xdr:col>
      <xdr:colOff>581025</xdr:colOff>
      <xdr:row>7</xdr:row>
      <xdr:rowOff>0</xdr:rowOff>
    </xdr:to>
    <xdr:pic>
      <xdr:nvPicPr>
        <xdr:cNvPr id="3" name="Grafik 2">
          <a:extLst>
            <a:ext uri="{FF2B5EF4-FFF2-40B4-BE49-F238E27FC236}">
              <a16:creationId xmlns:a16="http://schemas.microsoft.com/office/drawing/2014/main" id="{182BD871-B4FC-4218-A27C-35BD83E07A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8391525" cy="1323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115</xdr:row>
      <xdr:rowOff>0</xdr:rowOff>
    </xdr:from>
    <xdr:to>
      <xdr:col>3</xdr:col>
      <xdr:colOff>9525</xdr:colOff>
      <xdr:row>115</xdr:row>
      <xdr:rowOff>0</xdr:rowOff>
    </xdr:to>
    <xdr:cxnSp macro="">
      <xdr:nvCxnSpPr>
        <xdr:cNvPr id="3" name="Gerader Verbinder 2">
          <a:extLst>
            <a:ext uri="{FF2B5EF4-FFF2-40B4-BE49-F238E27FC236}">
              <a16:creationId xmlns:a16="http://schemas.microsoft.com/office/drawing/2014/main" id="{BC733D34-16F7-4780-BAE8-2E08EC246054}"/>
            </a:ext>
          </a:extLst>
        </xdr:cNvPr>
        <xdr:cNvCxnSpPr/>
      </xdr:nvCxnSpPr>
      <xdr:spPr>
        <a:xfrm>
          <a:off x="38100" y="22298025"/>
          <a:ext cx="2905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116</xdr:row>
      <xdr:rowOff>9525</xdr:rowOff>
    </xdr:from>
    <xdr:to>
      <xdr:col>2</xdr:col>
      <xdr:colOff>942975</xdr:colOff>
      <xdr:row>116</xdr:row>
      <xdr:rowOff>9525</xdr:rowOff>
    </xdr:to>
    <xdr:cxnSp macro="">
      <xdr:nvCxnSpPr>
        <xdr:cNvPr id="4" name="Gerader Verbinder 3">
          <a:extLst>
            <a:ext uri="{FF2B5EF4-FFF2-40B4-BE49-F238E27FC236}">
              <a16:creationId xmlns:a16="http://schemas.microsoft.com/office/drawing/2014/main" id="{3B280E07-0026-41AF-BF31-4A34E0910A16}"/>
            </a:ext>
          </a:extLst>
        </xdr:cNvPr>
        <xdr:cNvCxnSpPr/>
      </xdr:nvCxnSpPr>
      <xdr:spPr>
        <a:xfrm>
          <a:off x="19050" y="22583775"/>
          <a:ext cx="2905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116</xdr:row>
      <xdr:rowOff>47625</xdr:rowOff>
    </xdr:from>
    <xdr:to>
      <xdr:col>2</xdr:col>
      <xdr:colOff>942975</xdr:colOff>
      <xdr:row>116</xdr:row>
      <xdr:rowOff>47625</xdr:rowOff>
    </xdr:to>
    <xdr:cxnSp macro="">
      <xdr:nvCxnSpPr>
        <xdr:cNvPr id="5" name="Gerader Verbinder 4">
          <a:extLst>
            <a:ext uri="{FF2B5EF4-FFF2-40B4-BE49-F238E27FC236}">
              <a16:creationId xmlns:a16="http://schemas.microsoft.com/office/drawing/2014/main" id="{D4F9FF47-B2DB-4542-9271-2A7A9DAE9489}"/>
            </a:ext>
          </a:extLst>
        </xdr:cNvPr>
        <xdr:cNvCxnSpPr/>
      </xdr:nvCxnSpPr>
      <xdr:spPr>
        <a:xfrm>
          <a:off x="19050" y="22621875"/>
          <a:ext cx="2905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523876</xdr:colOff>
      <xdr:row>121</xdr:row>
      <xdr:rowOff>138112</xdr:rowOff>
    </xdr:from>
    <xdr:to>
      <xdr:col>14</xdr:col>
      <xdr:colOff>638176</xdr:colOff>
      <xdr:row>138</xdr:row>
      <xdr:rowOff>152400</xdr:rowOff>
    </xdr:to>
    <xdr:graphicFrame macro="">
      <xdr:nvGraphicFramePr>
        <xdr:cNvPr id="6" name="Diagramm 5">
          <a:extLst>
            <a:ext uri="{FF2B5EF4-FFF2-40B4-BE49-F238E27FC236}">
              <a16:creationId xmlns:a16="http://schemas.microsoft.com/office/drawing/2014/main" id="{E99533E1-408D-49EB-AD42-58FC0BF95A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190500</xdr:colOff>
      <xdr:row>114</xdr:row>
      <xdr:rowOff>104774</xdr:rowOff>
    </xdr:from>
    <xdr:to>
      <xdr:col>4</xdr:col>
      <xdr:colOff>600075</xdr:colOff>
      <xdr:row>116</xdr:row>
      <xdr:rowOff>123825</xdr:rowOff>
    </xdr:to>
    <xdr:sp macro="" textlink="">
      <xdr:nvSpPr>
        <xdr:cNvPr id="7" name="Pfeil: nach rechts 6">
          <a:extLst>
            <a:ext uri="{FF2B5EF4-FFF2-40B4-BE49-F238E27FC236}">
              <a16:creationId xmlns:a16="http://schemas.microsoft.com/office/drawing/2014/main" id="{B4E37D73-2F83-4233-BA37-68F30962C8B8}"/>
            </a:ext>
          </a:extLst>
        </xdr:cNvPr>
        <xdr:cNvSpPr/>
      </xdr:nvSpPr>
      <xdr:spPr>
        <a:xfrm>
          <a:off x="3124200" y="22202774"/>
          <a:ext cx="1171575" cy="4953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b="1"/>
            <a:t>Prüfung</a:t>
          </a:r>
        </a:p>
      </xdr:txBody>
    </xdr:sp>
    <xdr:clientData/>
  </xdr:twoCellAnchor>
  <xdr:twoCellAnchor>
    <xdr:from>
      <xdr:col>8</xdr:col>
      <xdr:colOff>200025</xdr:colOff>
      <xdr:row>114</xdr:row>
      <xdr:rowOff>85725</xdr:rowOff>
    </xdr:from>
    <xdr:to>
      <xdr:col>9</xdr:col>
      <xdr:colOff>695325</xdr:colOff>
      <xdr:row>116</xdr:row>
      <xdr:rowOff>104776</xdr:rowOff>
    </xdr:to>
    <xdr:sp macro="" textlink="">
      <xdr:nvSpPr>
        <xdr:cNvPr id="8" name="Pfeil: nach rechts 7">
          <a:extLst>
            <a:ext uri="{FF2B5EF4-FFF2-40B4-BE49-F238E27FC236}">
              <a16:creationId xmlns:a16="http://schemas.microsoft.com/office/drawing/2014/main" id="{852339E4-0643-477C-809F-7BBC19E6CF1D}"/>
            </a:ext>
          </a:extLst>
        </xdr:cNvPr>
        <xdr:cNvSpPr/>
      </xdr:nvSpPr>
      <xdr:spPr>
        <a:xfrm>
          <a:off x="6972300" y="22183725"/>
          <a:ext cx="1257300" cy="49530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100" b="1"/>
            <a:t>Aktion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controlling-wiki.com/de/index.php/Besch%C3%A4ftigungsabweichung" TargetMode="External"/><Relationship Id="rId2" Type="http://schemas.openxmlformats.org/officeDocument/2006/relationships/hyperlink" Target="https://boersenlexikon.faz.net/definition/ytd/" TargetMode="External"/><Relationship Id="rId1" Type="http://schemas.openxmlformats.org/officeDocument/2006/relationships/hyperlink" Target="https://www.controllingportal.de/Fachinfo/Kostenrechnung/Kalkulation-von-Stundensaetze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5A88A-F26A-4F51-9B63-3CD2845EE288}">
  <sheetPr>
    <tabColor theme="4"/>
  </sheetPr>
  <dimension ref="B11:I35"/>
  <sheetViews>
    <sheetView showGridLines="0" topLeftCell="A13" workbookViewId="0">
      <selection activeCell="E44" sqref="E44"/>
    </sheetView>
  </sheetViews>
  <sheetFormatPr defaultColWidth="11.42578125" defaultRowHeight="15"/>
  <cols>
    <col min="2" max="2" width="14.85546875" customWidth="1"/>
    <col min="3" max="3" width="14.7109375" customWidth="1"/>
    <col min="6" max="6" width="10.5703125" customWidth="1"/>
    <col min="8" max="8" width="12.85546875" bestFit="1" customWidth="1"/>
    <col min="12" max="12" width="7.28515625" customWidth="1"/>
  </cols>
  <sheetData>
    <row r="11" spans="2:2" ht="18.75">
      <c r="B11" s="97" t="s">
        <v>0</v>
      </c>
    </row>
    <row r="13" spans="2:2">
      <c r="B13" t="s">
        <v>1</v>
      </c>
    </row>
    <row r="14" spans="2:2">
      <c r="B14" t="s">
        <v>2</v>
      </c>
    </row>
    <row r="16" spans="2:2">
      <c r="B16" t="s">
        <v>3</v>
      </c>
    </row>
    <row r="17" spans="2:9">
      <c r="B17" t="s">
        <v>4</v>
      </c>
    </row>
    <row r="20" spans="2:9">
      <c r="B20" s="112" t="s">
        <v>5</v>
      </c>
      <c r="C20" s="94" t="s">
        <v>6</v>
      </c>
      <c r="D20" s="119" t="s">
        <v>7</v>
      </c>
      <c r="E20" s="119"/>
      <c r="F20" s="119" t="s">
        <v>8</v>
      </c>
      <c r="G20" s="119"/>
      <c r="H20" s="119" t="s">
        <v>9</v>
      </c>
      <c r="I20" s="119"/>
    </row>
    <row r="21" spans="2:9">
      <c r="B21" s="117">
        <v>5010</v>
      </c>
      <c r="C21" s="118" t="s">
        <v>10</v>
      </c>
      <c r="D21" s="95" t="s">
        <v>11</v>
      </c>
      <c r="E21" s="95" t="s">
        <v>12</v>
      </c>
      <c r="F21" s="95" t="s">
        <v>11</v>
      </c>
      <c r="G21" s="95" t="s">
        <v>12</v>
      </c>
      <c r="H21" s="95" t="s">
        <v>13</v>
      </c>
      <c r="I21" s="95" t="s">
        <v>12</v>
      </c>
    </row>
    <row r="22" spans="2:9">
      <c r="B22" s="117"/>
      <c r="C22" s="118"/>
      <c r="D22" s="96">
        <v>41000</v>
      </c>
      <c r="E22" s="96">
        <v>41500</v>
      </c>
      <c r="F22" s="95">
        <v>800</v>
      </c>
      <c r="G22" s="95">
        <v>780</v>
      </c>
      <c r="H22" s="95">
        <v>22</v>
      </c>
      <c r="I22" s="95">
        <v>24</v>
      </c>
    </row>
    <row r="25" spans="2:9">
      <c r="B25" s="112" t="s">
        <v>5</v>
      </c>
      <c r="C25" s="94" t="s">
        <v>6</v>
      </c>
      <c r="D25" s="119" t="s">
        <v>7</v>
      </c>
      <c r="E25" s="119"/>
      <c r="F25" s="119" t="s">
        <v>8</v>
      </c>
      <c r="G25" s="119"/>
      <c r="H25" s="119" t="s">
        <v>9</v>
      </c>
      <c r="I25" s="119"/>
    </row>
    <row r="26" spans="2:9">
      <c r="B26" s="117">
        <v>5020</v>
      </c>
      <c r="C26" s="118" t="s">
        <v>14</v>
      </c>
      <c r="D26" s="95" t="s">
        <v>11</v>
      </c>
      <c r="E26" s="95" t="s">
        <v>12</v>
      </c>
      <c r="F26" s="95" t="s">
        <v>11</v>
      </c>
      <c r="G26" s="95" t="s">
        <v>12</v>
      </c>
      <c r="H26" s="95" t="s">
        <v>13</v>
      </c>
      <c r="I26" s="95" t="s">
        <v>12</v>
      </c>
    </row>
    <row r="27" spans="2:9">
      <c r="B27" s="117"/>
      <c r="C27" s="118"/>
      <c r="D27" s="96">
        <v>40000</v>
      </c>
      <c r="E27" s="96">
        <v>42000</v>
      </c>
      <c r="F27" s="95">
        <v>750</v>
      </c>
      <c r="G27" s="95">
        <v>700</v>
      </c>
      <c r="H27" s="95">
        <v>25</v>
      </c>
      <c r="I27" s="95">
        <v>24</v>
      </c>
    </row>
    <row r="30" spans="2:9">
      <c r="B30" t="s">
        <v>15</v>
      </c>
    </row>
    <row r="31" spans="2:9">
      <c r="B31" t="s">
        <v>16</v>
      </c>
    </row>
    <row r="32" spans="2:9">
      <c r="B32" t="s">
        <v>17</v>
      </c>
    </row>
    <row r="35" spans="2:2">
      <c r="B35" t="s">
        <v>18</v>
      </c>
    </row>
  </sheetData>
  <mergeCells count="10">
    <mergeCell ref="B26:B27"/>
    <mergeCell ref="C26:C27"/>
    <mergeCell ref="D20:E20"/>
    <mergeCell ref="F20:G20"/>
    <mergeCell ref="H20:I20"/>
    <mergeCell ref="B21:B22"/>
    <mergeCell ref="C21:C22"/>
    <mergeCell ref="D25:E25"/>
    <mergeCell ref="F25:G25"/>
    <mergeCell ref="H25:I25"/>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B38F4-CE1C-4A12-AEE4-180C29EF89EA}">
  <sheetPr>
    <tabColor theme="4" tint="0.39997558519241921"/>
  </sheetPr>
  <dimension ref="A9:W140"/>
  <sheetViews>
    <sheetView showGridLines="0" zoomScaleNormal="100" workbookViewId="0">
      <selection activeCell="S68" sqref="S68"/>
    </sheetView>
  </sheetViews>
  <sheetFormatPr defaultColWidth="11.42578125" defaultRowHeight="15"/>
  <cols>
    <col min="1" max="1" width="16.140625" customWidth="1"/>
    <col min="2" max="2" width="13.5703125" customWidth="1"/>
    <col min="3" max="3" width="14.28515625" bestFit="1" customWidth="1"/>
    <col min="5" max="5" width="10.85546875" customWidth="1"/>
    <col min="6" max="6" width="12.42578125" customWidth="1"/>
    <col min="15" max="15" width="12" bestFit="1" customWidth="1"/>
  </cols>
  <sheetData>
    <row r="9" spans="1:16">
      <c r="A9" s="45" t="s">
        <v>19</v>
      </c>
      <c r="B9" s="46" t="s">
        <v>20</v>
      </c>
    </row>
    <row r="13" spans="1:16" ht="28.5">
      <c r="A13" s="129" t="s">
        <v>21</v>
      </c>
      <c r="B13" s="129"/>
      <c r="C13" s="129"/>
      <c r="D13" s="129"/>
      <c r="E13" s="129"/>
      <c r="F13" s="129"/>
      <c r="G13" s="129"/>
      <c r="H13" s="129"/>
      <c r="I13" s="129"/>
      <c r="J13" s="129"/>
      <c r="K13" s="129"/>
      <c r="L13" s="129"/>
      <c r="M13" s="129"/>
      <c r="N13" s="129"/>
      <c r="O13" s="129"/>
      <c r="P13" s="129"/>
    </row>
    <row r="15" spans="1:16" ht="15.75" thickBot="1">
      <c r="A15" s="4"/>
      <c r="B15" s="4"/>
      <c r="C15" s="4"/>
      <c r="D15" s="4"/>
      <c r="E15" s="4"/>
      <c r="F15" s="4"/>
      <c r="G15" s="4"/>
      <c r="H15" s="4"/>
      <c r="I15" s="4"/>
      <c r="J15" s="4"/>
      <c r="K15" s="4"/>
      <c r="L15" s="4"/>
      <c r="M15" s="4"/>
    </row>
    <row r="16" spans="1:16" ht="15.75" thickTop="1">
      <c r="A16" s="127" t="s">
        <v>22</v>
      </c>
      <c r="B16" s="47"/>
      <c r="C16" s="47" t="s">
        <v>23</v>
      </c>
      <c r="D16" s="23">
        <v>5010</v>
      </c>
      <c r="E16" s="47"/>
      <c r="F16" s="47" t="s">
        <v>24</v>
      </c>
      <c r="G16" s="113" t="s">
        <v>10</v>
      </c>
      <c r="H16" s="47"/>
      <c r="I16" s="115" t="s">
        <v>25</v>
      </c>
      <c r="J16" s="113" t="s">
        <v>26</v>
      </c>
      <c r="K16" s="47"/>
      <c r="L16" s="47"/>
      <c r="M16" s="115" t="s">
        <v>27</v>
      </c>
      <c r="N16" s="24" t="s">
        <v>28</v>
      </c>
    </row>
    <row r="17" spans="1:23" ht="15" customHeight="1">
      <c r="A17" s="128"/>
      <c r="B17" s="47"/>
      <c r="C17" s="47" t="s">
        <v>23</v>
      </c>
      <c r="D17" s="23">
        <v>5020</v>
      </c>
      <c r="E17" s="47"/>
      <c r="F17" s="47" t="s">
        <v>29</v>
      </c>
      <c r="G17" s="113" t="s">
        <v>14</v>
      </c>
      <c r="H17" s="47"/>
      <c r="I17" s="115" t="s">
        <v>30</v>
      </c>
      <c r="J17" s="113" t="s">
        <v>26</v>
      </c>
      <c r="K17" s="47"/>
      <c r="L17" s="47"/>
      <c r="M17" s="115" t="s">
        <v>31</v>
      </c>
      <c r="N17" s="25">
        <v>2020</v>
      </c>
    </row>
    <row r="18" spans="1:23" ht="15.75" thickBot="1">
      <c r="A18" s="114" t="s">
        <v>32</v>
      </c>
      <c r="B18" s="114"/>
      <c r="C18" s="21" t="s">
        <v>33</v>
      </c>
      <c r="D18" s="21" t="s">
        <v>33</v>
      </c>
      <c r="E18" s="21"/>
      <c r="F18" s="21"/>
      <c r="G18" s="21"/>
      <c r="H18" s="21"/>
      <c r="I18" s="21"/>
      <c r="J18" s="21"/>
      <c r="K18" s="21"/>
      <c r="L18" s="21"/>
      <c r="M18" s="21"/>
      <c r="N18" s="22"/>
    </row>
    <row r="19" spans="1:23" ht="15.75" thickTop="1"/>
    <row r="20" spans="1:23">
      <c r="N20" s="88" t="str">
        <f>CONCATENATE("Verantwortung: Herr ",$J$16)</f>
        <v>Verantwortung: Herr Fennen</v>
      </c>
      <c r="O20" s="46"/>
      <c r="P20" s="46"/>
    </row>
    <row r="21" spans="1:23" ht="12" customHeight="1">
      <c r="N21" s="88" t="str">
        <f>CONCATENATE("Monat: ",N16," ",N17,)</f>
        <v>Monat: Februar 2020</v>
      </c>
      <c r="O21" s="46"/>
      <c r="P21" s="46"/>
      <c r="Q21" s="20"/>
      <c r="R21" s="20"/>
      <c r="S21" s="20"/>
      <c r="T21" s="20"/>
      <c r="U21" s="20"/>
      <c r="V21" s="20"/>
      <c r="W21" s="20"/>
    </row>
    <row r="22" spans="1:23" ht="15.75" thickBot="1"/>
    <row r="23" spans="1:23" ht="19.5" thickTop="1">
      <c r="A23" s="130" t="str">
        <f>CONCATENATE(C16,D16,G16)</f>
        <v>Kostenstelle:5010Sägen I</v>
      </c>
      <c r="B23" s="131"/>
      <c r="C23" s="17">
        <v>43831</v>
      </c>
      <c r="D23" s="18">
        <v>43862</v>
      </c>
      <c r="E23" s="18">
        <v>43891</v>
      </c>
      <c r="F23" s="18">
        <v>43922</v>
      </c>
      <c r="G23" s="18">
        <v>43952</v>
      </c>
      <c r="H23" s="18">
        <v>43983</v>
      </c>
      <c r="I23" s="18">
        <v>44013</v>
      </c>
      <c r="J23" s="19">
        <v>44044</v>
      </c>
      <c r="K23" s="18">
        <v>44075</v>
      </c>
      <c r="L23" s="18">
        <v>44105</v>
      </c>
      <c r="M23" s="18">
        <v>44136</v>
      </c>
      <c r="N23" s="19">
        <v>44166</v>
      </c>
      <c r="O23" s="84" t="s">
        <v>34</v>
      </c>
      <c r="P23" s="86" t="s">
        <v>35</v>
      </c>
    </row>
    <row r="24" spans="1:23" ht="7.5" customHeight="1">
      <c r="A24" s="1"/>
      <c r="B24" s="12"/>
      <c r="C24" s="5"/>
      <c r="D24" s="7"/>
      <c r="E24" s="7"/>
      <c r="F24" s="7"/>
      <c r="G24" s="7"/>
      <c r="H24" s="7"/>
      <c r="I24" s="7"/>
      <c r="J24" s="7"/>
      <c r="K24" s="7"/>
      <c r="L24" s="7"/>
      <c r="M24" s="7"/>
      <c r="O24" s="42"/>
      <c r="P24" s="43"/>
    </row>
    <row r="25" spans="1:23">
      <c r="A25" s="1" t="s">
        <v>36</v>
      </c>
      <c r="B25" s="13" t="s">
        <v>11</v>
      </c>
      <c r="C25" s="9">
        <v>40000</v>
      </c>
      <c r="D25" s="73">
        <v>41000</v>
      </c>
      <c r="E25" s="10">
        <v>42000</v>
      </c>
      <c r="F25" s="10">
        <v>43000</v>
      </c>
      <c r="G25" s="10">
        <v>41500</v>
      </c>
      <c r="H25" s="10">
        <v>42500</v>
      </c>
      <c r="I25" s="10">
        <v>44000</v>
      </c>
      <c r="J25" s="10">
        <v>43500</v>
      </c>
      <c r="K25" s="10">
        <v>41500</v>
      </c>
      <c r="L25" s="10">
        <v>42500</v>
      </c>
      <c r="M25" s="10">
        <v>43000</v>
      </c>
      <c r="N25" s="11">
        <v>44000</v>
      </c>
      <c r="O25" s="27">
        <f>SUMIF($C$18:$N$18,"x",C25:N25)</f>
        <v>81000</v>
      </c>
      <c r="P25" s="30">
        <f>SUM(C25:N25)</f>
        <v>508500</v>
      </c>
    </row>
    <row r="26" spans="1:23">
      <c r="A26" s="1"/>
      <c r="B26" s="14" t="s">
        <v>12</v>
      </c>
      <c r="C26" s="51">
        <v>41000</v>
      </c>
      <c r="D26" s="76">
        <v>41500</v>
      </c>
      <c r="E26" s="52"/>
      <c r="F26" s="52"/>
      <c r="G26" s="52"/>
      <c r="H26" s="52"/>
      <c r="I26" s="52"/>
      <c r="J26" s="52"/>
      <c r="K26" s="52"/>
      <c r="L26" s="52"/>
      <c r="M26" s="52"/>
      <c r="N26" s="53"/>
      <c r="O26" s="28">
        <f>SUMIF($C$18:$N$18,"x",C26:N26)</f>
        <v>82500</v>
      </c>
      <c r="P26" s="36"/>
    </row>
    <row r="27" spans="1:23">
      <c r="A27" s="1"/>
      <c r="B27" s="15" t="s">
        <v>37</v>
      </c>
      <c r="C27" s="50">
        <f>IF(C26&lt;&gt;0,C26-C25,0)</f>
        <v>1000</v>
      </c>
      <c r="D27" s="26">
        <f t="shared" ref="D27:N27" si="0">IF(D26&lt;&gt;0,D26-D25,0)</f>
        <v>500</v>
      </c>
      <c r="E27" s="50">
        <f t="shared" si="0"/>
        <v>0</v>
      </c>
      <c r="F27" s="50">
        <f t="shared" si="0"/>
        <v>0</v>
      </c>
      <c r="G27" s="50">
        <f t="shared" si="0"/>
        <v>0</v>
      </c>
      <c r="H27" s="50">
        <f t="shared" si="0"/>
        <v>0</v>
      </c>
      <c r="I27" s="50">
        <f t="shared" si="0"/>
        <v>0</v>
      </c>
      <c r="J27" s="50">
        <f t="shared" si="0"/>
        <v>0</v>
      </c>
      <c r="K27" s="50">
        <f t="shared" si="0"/>
        <v>0</v>
      </c>
      <c r="L27" s="50">
        <f t="shared" si="0"/>
        <v>0</v>
      </c>
      <c r="M27" s="50">
        <f t="shared" si="0"/>
        <v>0</v>
      </c>
      <c r="N27" s="50">
        <f t="shared" si="0"/>
        <v>0</v>
      </c>
      <c r="O27" s="29">
        <f>SUMIF($C$18:$N$18,"x",C27:N27)</f>
        <v>1500</v>
      </c>
      <c r="P27" s="43"/>
    </row>
    <row r="28" spans="1:23">
      <c r="A28" s="1"/>
      <c r="B28" s="13"/>
      <c r="C28" s="5"/>
      <c r="D28" s="7"/>
      <c r="E28" s="7"/>
      <c r="F28" s="7"/>
      <c r="G28" s="7"/>
      <c r="H28" s="7"/>
      <c r="I28" s="7"/>
      <c r="J28" s="7"/>
      <c r="K28" s="7"/>
      <c r="L28" s="7"/>
      <c r="M28" s="7"/>
      <c r="O28" s="42"/>
      <c r="P28" s="43"/>
    </row>
    <row r="29" spans="1:23">
      <c r="A29" s="1" t="s">
        <v>38</v>
      </c>
      <c r="B29" s="13" t="s">
        <v>39</v>
      </c>
      <c r="C29" s="54">
        <f>C36*C34</f>
        <v>-2222.2222222222222</v>
      </c>
      <c r="D29" s="31">
        <f t="shared" ref="D29:N29" si="1">D36*D34</f>
        <v>-1025</v>
      </c>
      <c r="E29" s="54">
        <f t="shared" si="1"/>
        <v>0</v>
      </c>
      <c r="F29" s="54">
        <f t="shared" si="1"/>
        <v>0</v>
      </c>
      <c r="G29" s="54">
        <f t="shared" si="1"/>
        <v>0</v>
      </c>
      <c r="H29" s="54">
        <f t="shared" si="1"/>
        <v>0</v>
      </c>
      <c r="I29" s="54">
        <f t="shared" si="1"/>
        <v>0</v>
      </c>
      <c r="J29" s="54">
        <f t="shared" si="1"/>
        <v>0</v>
      </c>
      <c r="K29" s="54">
        <f t="shared" si="1"/>
        <v>0</v>
      </c>
      <c r="L29" s="54">
        <f t="shared" si="1"/>
        <v>0</v>
      </c>
      <c r="M29" s="54">
        <f t="shared" si="1"/>
        <v>0</v>
      </c>
      <c r="N29" s="54">
        <f t="shared" si="1"/>
        <v>0</v>
      </c>
      <c r="O29" s="32">
        <f>SUM(C29:N29)</f>
        <v>-3247.2222222222222</v>
      </c>
      <c r="P29" s="33">
        <f>SUM(C29:N29)</f>
        <v>-3247.2222222222222</v>
      </c>
    </row>
    <row r="30" spans="1:23">
      <c r="A30" s="2" t="s">
        <v>40</v>
      </c>
      <c r="B30" s="14" t="s">
        <v>41</v>
      </c>
      <c r="C30" s="55">
        <f>C33*C38</f>
        <v>3222.2222222222226</v>
      </c>
      <c r="D30" s="34">
        <f t="shared" ref="D30:N30" si="2">D33*D38</f>
        <v>1524.9999999999995</v>
      </c>
      <c r="E30" s="55">
        <f t="shared" si="2"/>
        <v>0</v>
      </c>
      <c r="F30" s="55">
        <f t="shared" si="2"/>
        <v>0</v>
      </c>
      <c r="G30" s="55">
        <f t="shared" si="2"/>
        <v>0</v>
      </c>
      <c r="H30" s="55">
        <f t="shared" si="2"/>
        <v>0</v>
      </c>
      <c r="I30" s="55">
        <f t="shared" si="2"/>
        <v>0</v>
      </c>
      <c r="J30" s="55">
        <f t="shared" si="2"/>
        <v>0</v>
      </c>
      <c r="K30" s="55">
        <f t="shared" si="2"/>
        <v>0</v>
      </c>
      <c r="L30" s="55">
        <f t="shared" si="2"/>
        <v>0</v>
      </c>
      <c r="M30" s="55">
        <f t="shared" si="2"/>
        <v>0</v>
      </c>
      <c r="N30" s="55">
        <f t="shared" si="2"/>
        <v>0</v>
      </c>
      <c r="O30" s="35">
        <f>SUM(C30:N30)</f>
        <v>4747.2222222222226</v>
      </c>
      <c r="P30" s="35">
        <f>SUM(D30:O30)</f>
        <v>6272.2222222222226</v>
      </c>
    </row>
    <row r="31" spans="1:23">
      <c r="A31" s="1"/>
      <c r="B31" s="13"/>
      <c r="C31" s="56"/>
      <c r="D31" s="57"/>
      <c r="E31" s="57"/>
      <c r="F31" s="57"/>
      <c r="G31" s="57"/>
      <c r="H31" s="57"/>
      <c r="I31" s="57"/>
      <c r="J31" s="57"/>
      <c r="K31" s="57"/>
      <c r="L31" s="57"/>
      <c r="M31" s="57"/>
      <c r="N31" s="58"/>
      <c r="O31" s="42"/>
      <c r="P31" s="43"/>
    </row>
    <row r="32" spans="1:23">
      <c r="A32" s="1" t="s">
        <v>42</v>
      </c>
      <c r="B32" s="13" t="s">
        <v>11</v>
      </c>
      <c r="C32" s="56">
        <v>900</v>
      </c>
      <c r="D32" s="74">
        <v>800</v>
      </c>
      <c r="E32" s="57">
        <v>1000</v>
      </c>
      <c r="F32" s="57">
        <v>900</v>
      </c>
      <c r="G32" s="57">
        <v>800</v>
      </c>
      <c r="H32" s="57">
        <v>800</v>
      </c>
      <c r="I32" s="57">
        <v>900</v>
      </c>
      <c r="J32" s="57">
        <v>950</v>
      </c>
      <c r="K32" s="57">
        <v>1000</v>
      </c>
      <c r="L32" s="57">
        <v>950</v>
      </c>
      <c r="M32" s="57">
        <v>850</v>
      </c>
      <c r="N32" s="59">
        <v>800</v>
      </c>
      <c r="O32" s="30">
        <f>SUMIF($C$18:$N$18,"x",C32:N32)</f>
        <v>1700</v>
      </c>
      <c r="P32" s="30">
        <f>SUM(C32:N32)</f>
        <v>10650</v>
      </c>
    </row>
    <row r="33" spans="1:16">
      <c r="A33" s="2" t="s">
        <v>43</v>
      </c>
      <c r="B33" s="14" t="s">
        <v>12</v>
      </c>
      <c r="C33" s="60">
        <v>850</v>
      </c>
      <c r="D33" s="75">
        <v>780</v>
      </c>
      <c r="E33" s="52"/>
      <c r="F33" s="52"/>
      <c r="G33" s="52"/>
      <c r="H33" s="52"/>
      <c r="I33" s="52"/>
      <c r="J33" s="52"/>
      <c r="K33" s="52"/>
      <c r="L33" s="52"/>
      <c r="M33" s="52"/>
      <c r="N33" s="53"/>
      <c r="O33" s="28">
        <f>SUMIF($C$18:$N$18,"x",C33:N33)</f>
        <v>1630</v>
      </c>
      <c r="P33" s="36">
        <f>SUM(C33:N33)</f>
        <v>1630</v>
      </c>
    </row>
    <row r="34" spans="1:16">
      <c r="A34" s="1"/>
      <c r="B34" s="15" t="s">
        <v>37</v>
      </c>
      <c r="C34" s="50">
        <f>IF(C33&lt;&gt;0,C33-C32,0)</f>
        <v>-50</v>
      </c>
      <c r="D34" s="26">
        <f t="shared" ref="D34:N34" si="3">IF(D33&lt;&gt;0,D33-D32,0)</f>
        <v>-20</v>
      </c>
      <c r="E34" s="50">
        <f t="shared" si="3"/>
        <v>0</v>
      </c>
      <c r="F34" s="50">
        <f t="shared" si="3"/>
        <v>0</v>
      </c>
      <c r="G34" s="50">
        <f t="shared" si="3"/>
        <v>0</v>
      </c>
      <c r="H34" s="50">
        <f t="shared" si="3"/>
        <v>0</v>
      </c>
      <c r="I34" s="50">
        <f t="shared" si="3"/>
        <v>0</v>
      </c>
      <c r="J34" s="50">
        <f t="shared" si="3"/>
        <v>0</v>
      </c>
      <c r="K34" s="50">
        <f t="shared" si="3"/>
        <v>0</v>
      </c>
      <c r="L34" s="50">
        <f t="shared" si="3"/>
        <v>0</v>
      </c>
      <c r="M34" s="50">
        <f t="shared" si="3"/>
        <v>0</v>
      </c>
      <c r="N34" s="61">
        <f t="shared" si="3"/>
        <v>0</v>
      </c>
      <c r="O34" s="37">
        <f>SUMIF($C$18:$N$18,"x",C34:N34)</f>
        <v>-70</v>
      </c>
      <c r="P34" s="37"/>
    </row>
    <row r="35" spans="1:16">
      <c r="A35" s="1"/>
      <c r="B35" s="13"/>
      <c r="C35" s="56"/>
      <c r="D35" s="57"/>
      <c r="E35" s="57"/>
      <c r="F35" s="57"/>
      <c r="G35" s="57"/>
      <c r="H35" s="57"/>
      <c r="I35" s="57"/>
      <c r="J35" s="57"/>
      <c r="K35" s="57"/>
      <c r="L35" s="57"/>
      <c r="M35" s="57"/>
      <c r="N35" s="58"/>
      <c r="O35" s="42"/>
      <c r="P35" s="43"/>
    </row>
    <row r="36" spans="1:16">
      <c r="A36" s="1" t="s">
        <v>44</v>
      </c>
      <c r="B36" s="13" t="s">
        <v>11</v>
      </c>
      <c r="C36" s="54">
        <f>IF(C32&lt;&gt;0,C25/C32,0)</f>
        <v>44.444444444444443</v>
      </c>
      <c r="D36" s="31">
        <f t="shared" ref="D36:P37" si="4">IF(D32&lt;&gt;0,D25/D32,0)</f>
        <v>51.25</v>
      </c>
      <c r="E36" s="54">
        <f t="shared" si="4"/>
        <v>42</v>
      </c>
      <c r="F36" s="54">
        <f t="shared" si="4"/>
        <v>47.777777777777779</v>
      </c>
      <c r="G36" s="54">
        <f t="shared" si="4"/>
        <v>51.875</v>
      </c>
      <c r="H36" s="54">
        <f t="shared" si="4"/>
        <v>53.125</v>
      </c>
      <c r="I36" s="54">
        <f t="shared" si="4"/>
        <v>48.888888888888886</v>
      </c>
      <c r="J36" s="54">
        <f t="shared" si="4"/>
        <v>45.789473684210527</v>
      </c>
      <c r="K36" s="54">
        <f t="shared" si="4"/>
        <v>41.5</v>
      </c>
      <c r="L36" s="54">
        <f t="shared" si="4"/>
        <v>44.736842105263158</v>
      </c>
      <c r="M36" s="54">
        <f t="shared" si="4"/>
        <v>50.588235294117645</v>
      </c>
      <c r="N36" s="62">
        <f t="shared" si="4"/>
        <v>55</v>
      </c>
      <c r="O36" s="32">
        <f t="shared" si="4"/>
        <v>47.647058823529413</v>
      </c>
      <c r="P36" s="33">
        <f>AVERAGE(C36:N36)</f>
        <v>48.081305182891867</v>
      </c>
    </row>
    <row r="37" spans="1:16">
      <c r="A37" s="2" t="s">
        <v>45</v>
      </c>
      <c r="B37" s="14" t="s">
        <v>12</v>
      </c>
      <c r="C37" s="55">
        <f>IF(C33&lt;&gt;0,C26/C33,0)</f>
        <v>48.235294117647058</v>
      </c>
      <c r="D37" s="34">
        <f t="shared" ref="D37:N37" si="5">IF(D33&lt;&gt;0,D26/D33,0)</f>
        <v>53.205128205128204</v>
      </c>
      <c r="E37" s="55">
        <f t="shared" si="5"/>
        <v>0</v>
      </c>
      <c r="F37" s="55">
        <f t="shared" si="5"/>
        <v>0</v>
      </c>
      <c r="G37" s="55">
        <f t="shared" si="5"/>
        <v>0</v>
      </c>
      <c r="H37" s="55">
        <f t="shared" si="5"/>
        <v>0</v>
      </c>
      <c r="I37" s="55">
        <f t="shared" si="5"/>
        <v>0</v>
      </c>
      <c r="J37" s="55">
        <f t="shared" si="5"/>
        <v>0</v>
      </c>
      <c r="K37" s="55">
        <f t="shared" si="5"/>
        <v>0</v>
      </c>
      <c r="L37" s="55">
        <f t="shared" si="5"/>
        <v>0</v>
      </c>
      <c r="M37" s="55">
        <f t="shared" si="5"/>
        <v>0</v>
      </c>
      <c r="N37" s="63">
        <f t="shared" si="5"/>
        <v>0</v>
      </c>
      <c r="O37" s="35">
        <f t="shared" si="4"/>
        <v>50.613496932515339</v>
      </c>
      <c r="P37" s="35">
        <f t="shared" si="4"/>
        <v>0</v>
      </c>
    </row>
    <row r="38" spans="1:16">
      <c r="A38" s="1"/>
      <c r="B38" s="15" t="s">
        <v>37</v>
      </c>
      <c r="C38" s="64">
        <f>IF(C37&lt;&gt;0,C37-C36,0)</f>
        <v>3.7908496732026151</v>
      </c>
      <c r="D38" s="38">
        <f t="shared" ref="D38:O38" si="6">IF(D37&lt;&gt;0,D37-D36,0)</f>
        <v>1.9551282051282044</v>
      </c>
      <c r="E38" s="64">
        <f t="shared" si="6"/>
        <v>0</v>
      </c>
      <c r="F38" s="64">
        <f t="shared" si="6"/>
        <v>0</v>
      </c>
      <c r="G38" s="64">
        <f t="shared" si="6"/>
        <v>0</v>
      </c>
      <c r="H38" s="64">
        <f t="shared" si="6"/>
        <v>0</v>
      </c>
      <c r="I38" s="64">
        <f t="shared" si="6"/>
        <v>0</v>
      </c>
      <c r="J38" s="64">
        <f t="shared" si="6"/>
        <v>0</v>
      </c>
      <c r="K38" s="64">
        <f t="shared" si="6"/>
        <v>0</v>
      </c>
      <c r="L38" s="64">
        <f t="shared" si="6"/>
        <v>0</v>
      </c>
      <c r="M38" s="64">
        <f t="shared" si="6"/>
        <v>0</v>
      </c>
      <c r="N38" s="65">
        <f t="shared" si="6"/>
        <v>0</v>
      </c>
      <c r="O38" s="39">
        <f t="shared" si="6"/>
        <v>2.9664381089859262</v>
      </c>
      <c r="P38" s="40">
        <f>SUM(C38:N38)</f>
        <v>5.7459778783308195</v>
      </c>
    </row>
    <row r="39" spans="1:16">
      <c r="A39" s="1"/>
      <c r="B39" s="13"/>
      <c r="C39" s="56"/>
      <c r="D39" s="57"/>
      <c r="E39" s="57"/>
      <c r="F39" s="57"/>
      <c r="G39" s="57"/>
      <c r="H39" s="57"/>
      <c r="I39" s="57"/>
      <c r="J39" s="57"/>
      <c r="K39" s="57"/>
      <c r="L39" s="57"/>
      <c r="M39" s="57"/>
      <c r="N39" s="58"/>
      <c r="O39" s="42"/>
      <c r="P39" s="43"/>
    </row>
    <row r="40" spans="1:16">
      <c r="A40" s="1" t="s">
        <v>46</v>
      </c>
      <c r="B40" s="13" t="s">
        <v>11</v>
      </c>
      <c r="C40" s="56">
        <v>25</v>
      </c>
      <c r="D40" s="74">
        <v>22</v>
      </c>
      <c r="E40" s="57"/>
      <c r="F40" s="57"/>
      <c r="G40" s="57"/>
      <c r="H40" s="57"/>
      <c r="I40" s="57">
        <v>2</v>
      </c>
      <c r="J40" s="57"/>
      <c r="K40" s="57">
        <v>10</v>
      </c>
      <c r="L40" s="57"/>
      <c r="M40" s="57"/>
      <c r="N40" s="58"/>
      <c r="O40" s="42">
        <f>SUMIF($C$18:$N$18,"x",C40:N40)</f>
        <v>47</v>
      </c>
      <c r="P40" s="43">
        <f>SUM(C40:N40)</f>
        <v>59</v>
      </c>
    </row>
    <row r="41" spans="1:16">
      <c r="A41" s="2" t="s">
        <v>47</v>
      </c>
      <c r="B41" s="14" t="s">
        <v>12</v>
      </c>
      <c r="C41" s="60">
        <v>19</v>
      </c>
      <c r="D41" s="75">
        <v>24</v>
      </c>
      <c r="E41" s="52"/>
      <c r="F41" s="52"/>
      <c r="G41" s="52"/>
      <c r="H41" s="52"/>
      <c r="I41" s="52"/>
      <c r="J41" s="52"/>
      <c r="K41" s="52"/>
      <c r="L41" s="52"/>
      <c r="M41" s="52"/>
      <c r="N41" s="66"/>
      <c r="O41" s="42">
        <f>SUMIF($C$18:$N$18,"x",C41:N41)</f>
        <v>43</v>
      </c>
      <c r="P41" s="44">
        <f>SUM(C41:N41)</f>
        <v>43</v>
      </c>
    </row>
    <row r="42" spans="1:16">
      <c r="A42" s="1"/>
      <c r="B42" s="15" t="s">
        <v>37</v>
      </c>
      <c r="C42" s="50">
        <f>IF(C18="x",C41-C40,0)</f>
        <v>-6</v>
      </c>
      <c r="D42" s="26">
        <f t="shared" ref="D42:N42" si="7">IF(D18="x",D41-D40,0)</f>
        <v>2</v>
      </c>
      <c r="E42" s="50">
        <f t="shared" si="7"/>
        <v>0</v>
      </c>
      <c r="F42" s="50">
        <f t="shared" si="7"/>
        <v>0</v>
      </c>
      <c r="G42" s="50">
        <f t="shared" si="7"/>
        <v>0</v>
      </c>
      <c r="H42" s="50">
        <f t="shared" si="7"/>
        <v>0</v>
      </c>
      <c r="I42" s="50">
        <f t="shared" si="7"/>
        <v>0</v>
      </c>
      <c r="J42" s="50">
        <f t="shared" si="7"/>
        <v>0</v>
      </c>
      <c r="K42" s="50">
        <f t="shared" si="7"/>
        <v>0</v>
      </c>
      <c r="L42" s="50">
        <f t="shared" si="7"/>
        <v>0</v>
      </c>
      <c r="M42" s="50">
        <f t="shared" si="7"/>
        <v>0</v>
      </c>
      <c r="N42" s="50">
        <f t="shared" si="7"/>
        <v>0</v>
      </c>
      <c r="O42" s="41">
        <f>O41-O40</f>
        <v>-4</v>
      </c>
      <c r="P42" s="37">
        <f>P41-P40</f>
        <v>-16</v>
      </c>
    </row>
    <row r="43" spans="1:16" ht="15.75" thickBot="1">
      <c r="A43" s="3"/>
      <c r="B43" s="16"/>
      <c r="C43" s="6"/>
      <c r="D43" s="8"/>
      <c r="E43" s="8"/>
      <c r="F43" s="8"/>
      <c r="G43" s="8"/>
      <c r="H43" s="8"/>
      <c r="I43" s="8"/>
      <c r="J43" s="4"/>
      <c r="K43" s="8"/>
      <c r="L43" s="8"/>
      <c r="M43" s="8"/>
      <c r="N43" s="4"/>
      <c r="O43" s="85"/>
      <c r="P43" s="87"/>
    </row>
    <row r="44" spans="1:16" ht="15.75" thickTop="1"/>
    <row r="46" spans="1:16" ht="15.75" thickBot="1"/>
    <row r="47" spans="1:16" ht="19.5" thickTop="1">
      <c r="A47" s="130" t="str">
        <f>CONCATENATE(C17,D17,G17)</f>
        <v>Kostenstelle:5020Sägen II</v>
      </c>
      <c r="B47" s="131"/>
      <c r="C47" s="17">
        <v>43831</v>
      </c>
      <c r="D47" s="18">
        <v>43862</v>
      </c>
      <c r="E47" s="18">
        <v>43891</v>
      </c>
      <c r="F47" s="18">
        <v>43922</v>
      </c>
      <c r="G47" s="18">
        <v>43952</v>
      </c>
      <c r="H47" s="18">
        <v>43983</v>
      </c>
      <c r="I47" s="18">
        <v>44013</v>
      </c>
      <c r="J47" s="19">
        <v>44044</v>
      </c>
      <c r="K47" s="18">
        <v>44075</v>
      </c>
      <c r="L47" s="18">
        <v>44105</v>
      </c>
      <c r="M47" s="18">
        <v>44136</v>
      </c>
      <c r="N47" s="19">
        <v>44166</v>
      </c>
      <c r="O47" s="84" t="s">
        <v>34</v>
      </c>
      <c r="P47" s="86" t="s">
        <v>35</v>
      </c>
    </row>
    <row r="48" spans="1:16">
      <c r="A48" s="1"/>
      <c r="B48" s="12"/>
      <c r="C48" s="56"/>
      <c r="D48" s="57"/>
      <c r="E48" s="57"/>
      <c r="F48" s="57"/>
      <c r="G48" s="57"/>
      <c r="H48" s="57"/>
      <c r="I48" s="57"/>
      <c r="J48" s="57"/>
      <c r="K48" s="57"/>
      <c r="L48" s="57"/>
      <c r="M48" s="57"/>
      <c r="N48" s="58"/>
      <c r="O48" s="42"/>
      <c r="P48" s="43"/>
    </row>
    <row r="49" spans="1:16">
      <c r="A49" s="1" t="s">
        <v>36</v>
      </c>
      <c r="B49" s="13" t="s">
        <v>11</v>
      </c>
      <c r="C49" s="67">
        <v>38000</v>
      </c>
      <c r="D49" s="73">
        <v>40000</v>
      </c>
      <c r="E49" s="68">
        <v>39000</v>
      </c>
      <c r="F49" s="68">
        <v>35000</v>
      </c>
      <c r="G49" s="68">
        <v>37000</v>
      </c>
      <c r="H49" s="68">
        <v>38000</v>
      </c>
      <c r="I49" s="68">
        <v>42000</v>
      </c>
      <c r="J49" s="68">
        <v>43500</v>
      </c>
      <c r="K49" s="68">
        <v>40000</v>
      </c>
      <c r="L49" s="68">
        <v>41000</v>
      </c>
      <c r="M49" s="68">
        <v>42000</v>
      </c>
      <c r="N49" s="69">
        <v>42000</v>
      </c>
      <c r="O49" s="27">
        <f>SUMIF($C$18:$N$18,"x",C49:N49)</f>
        <v>78000</v>
      </c>
      <c r="P49" s="30">
        <f>SUM(C49:N49)</f>
        <v>477500</v>
      </c>
    </row>
    <row r="50" spans="1:16">
      <c r="A50" s="1"/>
      <c r="B50" s="14" t="s">
        <v>12</v>
      </c>
      <c r="C50" s="51">
        <v>37000</v>
      </c>
      <c r="D50" s="76">
        <v>42000</v>
      </c>
      <c r="E50" s="52"/>
      <c r="F50" s="52"/>
      <c r="G50" s="52"/>
      <c r="H50" s="52"/>
      <c r="I50" s="52"/>
      <c r="J50" s="52"/>
      <c r="K50" s="52"/>
      <c r="L50" s="52"/>
      <c r="M50" s="52"/>
      <c r="N50" s="53"/>
      <c r="O50" s="28">
        <f>SUMIF($C$18:$N$18,"x",C50:N50)</f>
        <v>79000</v>
      </c>
      <c r="P50" s="36"/>
    </row>
    <row r="51" spans="1:16">
      <c r="A51" s="1"/>
      <c r="B51" s="15" t="s">
        <v>37</v>
      </c>
      <c r="C51" s="50">
        <f>IF(C50&lt;&gt;0,C50-C49,0)</f>
        <v>-1000</v>
      </c>
      <c r="D51" s="26">
        <f t="shared" ref="D51" si="8">IF(D50&lt;&gt;0,D50-D49,0)</f>
        <v>2000</v>
      </c>
      <c r="E51" s="50">
        <f t="shared" ref="E51" si="9">IF(E50&lt;&gt;0,E50-E49,0)</f>
        <v>0</v>
      </c>
      <c r="F51" s="50">
        <f t="shared" ref="F51" si="10">IF(F50&lt;&gt;0,F50-F49,0)</f>
        <v>0</v>
      </c>
      <c r="G51" s="50">
        <f t="shared" ref="G51" si="11">IF(G50&lt;&gt;0,G50-G49,0)</f>
        <v>0</v>
      </c>
      <c r="H51" s="50">
        <f t="shared" ref="H51" si="12">IF(H50&lt;&gt;0,H50-H49,0)</f>
        <v>0</v>
      </c>
      <c r="I51" s="50">
        <f t="shared" ref="I51" si="13">IF(I50&lt;&gt;0,I50-I49,0)</f>
        <v>0</v>
      </c>
      <c r="J51" s="50">
        <f t="shared" ref="J51" si="14">IF(J50&lt;&gt;0,J50-J49,0)</f>
        <v>0</v>
      </c>
      <c r="K51" s="50">
        <f t="shared" ref="K51" si="15">IF(K50&lt;&gt;0,K50-K49,0)</f>
        <v>0</v>
      </c>
      <c r="L51" s="50">
        <f t="shared" ref="L51" si="16">IF(L50&lt;&gt;0,L50-L49,0)</f>
        <v>0</v>
      </c>
      <c r="M51" s="50">
        <f t="shared" ref="M51" si="17">IF(M50&lt;&gt;0,M50-M49,0)</f>
        <v>0</v>
      </c>
      <c r="N51" s="50">
        <f t="shared" ref="N51" si="18">IF(N50&lt;&gt;0,N50-N49,0)</f>
        <v>0</v>
      </c>
      <c r="O51" s="29">
        <f>SUMIF($C$18:$N$18,"x",C51:N51)</f>
        <v>1000</v>
      </c>
      <c r="P51" s="43"/>
    </row>
    <row r="52" spans="1:16">
      <c r="A52" s="1"/>
      <c r="B52" s="13"/>
      <c r="C52" s="56"/>
      <c r="D52" s="57"/>
      <c r="E52" s="57"/>
      <c r="F52" s="57"/>
      <c r="G52" s="57"/>
      <c r="H52" s="57"/>
      <c r="I52" s="57"/>
      <c r="J52" s="57"/>
      <c r="K52" s="57"/>
      <c r="L52" s="57"/>
      <c r="M52" s="57"/>
      <c r="N52" s="58"/>
      <c r="O52" s="42"/>
      <c r="P52" s="43"/>
    </row>
    <row r="53" spans="1:16">
      <c r="A53" s="1" t="s">
        <v>38</v>
      </c>
      <c r="B53" s="13" t="s">
        <v>39</v>
      </c>
      <c r="C53" s="54">
        <f>C60*C58</f>
        <v>-1425</v>
      </c>
      <c r="D53" s="31">
        <f t="shared" ref="D53:N53" si="19">D60*D58</f>
        <v>-2666.666666666667</v>
      </c>
      <c r="E53" s="54">
        <f t="shared" si="19"/>
        <v>0</v>
      </c>
      <c r="F53" s="54">
        <f t="shared" si="19"/>
        <v>0</v>
      </c>
      <c r="G53" s="54">
        <f t="shared" si="19"/>
        <v>0</v>
      </c>
      <c r="H53" s="54">
        <f t="shared" si="19"/>
        <v>0</v>
      </c>
      <c r="I53" s="54">
        <f t="shared" si="19"/>
        <v>0</v>
      </c>
      <c r="J53" s="54">
        <f t="shared" si="19"/>
        <v>0</v>
      </c>
      <c r="K53" s="54">
        <f t="shared" si="19"/>
        <v>0</v>
      </c>
      <c r="L53" s="54">
        <f t="shared" si="19"/>
        <v>0</v>
      </c>
      <c r="M53" s="54">
        <f t="shared" si="19"/>
        <v>0</v>
      </c>
      <c r="N53" s="54">
        <f t="shared" si="19"/>
        <v>0</v>
      </c>
      <c r="O53" s="32">
        <f>SUM(C53:N53)</f>
        <v>-4091.666666666667</v>
      </c>
      <c r="P53" s="33">
        <f>SUM(C53:N53)</f>
        <v>-4091.666666666667</v>
      </c>
    </row>
    <row r="54" spans="1:16">
      <c r="A54" s="2" t="s">
        <v>40</v>
      </c>
      <c r="B54" s="14" t="s">
        <v>41</v>
      </c>
      <c r="C54" s="55">
        <f>C57*C62</f>
        <v>425.00000000000034</v>
      </c>
      <c r="D54" s="34">
        <f t="shared" ref="D54:N54" si="20">D57*D62</f>
        <v>4666.6666666666652</v>
      </c>
      <c r="E54" s="55">
        <f t="shared" si="20"/>
        <v>0</v>
      </c>
      <c r="F54" s="55">
        <f t="shared" si="20"/>
        <v>0</v>
      </c>
      <c r="G54" s="55">
        <f t="shared" si="20"/>
        <v>0</v>
      </c>
      <c r="H54" s="55">
        <f t="shared" si="20"/>
        <v>0</v>
      </c>
      <c r="I54" s="55">
        <f t="shared" si="20"/>
        <v>0</v>
      </c>
      <c r="J54" s="55">
        <f t="shared" si="20"/>
        <v>0</v>
      </c>
      <c r="K54" s="55">
        <f t="shared" si="20"/>
        <v>0</v>
      </c>
      <c r="L54" s="55">
        <f t="shared" si="20"/>
        <v>0</v>
      </c>
      <c r="M54" s="55">
        <f t="shared" si="20"/>
        <v>0</v>
      </c>
      <c r="N54" s="55">
        <f t="shared" si="20"/>
        <v>0</v>
      </c>
      <c r="O54" s="35">
        <f>SUM(C54:N54)</f>
        <v>5091.6666666666652</v>
      </c>
      <c r="P54" s="35">
        <f>SUM(D54:O54)</f>
        <v>9758.3333333333303</v>
      </c>
    </row>
    <row r="55" spans="1:16">
      <c r="A55" s="1"/>
      <c r="B55" s="13"/>
      <c r="C55" s="56"/>
      <c r="D55" s="57"/>
      <c r="E55" s="57"/>
      <c r="F55" s="57"/>
      <c r="G55" s="57"/>
      <c r="H55" s="57"/>
      <c r="I55" s="57"/>
      <c r="J55" s="57"/>
      <c r="K55" s="57"/>
      <c r="L55" s="57"/>
      <c r="M55" s="57"/>
      <c r="N55" s="58"/>
      <c r="O55" s="42"/>
      <c r="P55" s="43"/>
    </row>
    <row r="56" spans="1:16">
      <c r="A56" s="1" t="s">
        <v>42</v>
      </c>
      <c r="B56" s="13" t="s">
        <v>11</v>
      </c>
      <c r="C56" s="56">
        <v>800</v>
      </c>
      <c r="D56" s="74">
        <v>750</v>
      </c>
      <c r="E56" s="57">
        <v>800</v>
      </c>
      <c r="F56" s="57">
        <v>850</v>
      </c>
      <c r="G56" s="57">
        <v>750</v>
      </c>
      <c r="H56" s="57">
        <v>700</v>
      </c>
      <c r="I56" s="57">
        <v>800</v>
      </c>
      <c r="J56" s="57">
        <v>900</v>
      </c>
      <c r="K56" s="57">
        <v>900</v>
      </c>
      <c r="L56" s="57">
        <v>850</v>
      </c>
      <c r="M56" s="57">
        <v>800</v>
      </c>
      <c r="N56" s="59">
        <v>900</v>
      </c>
      <c r="O56" s="30">
        <f>SUMIF($C$18:$N$18,"x",C56:N56)</f>
        <v>1550</v>
      </c>
      <c r="P56" s="30">
        <f>SUM(C56:N56)</f>
        <v>9800</v>
      </c>
    </row>
    <row r="57" spans="1:16">
      <c r="A57" s="2" t="s">
        <v>43</v>
      </c>
      <c r="B57" s="14" t="s">
        <v>12</v>
      </c>
      <c r="C57" s="60">
        <v>770</v>
      </c>
      <c r="D57" s="75">
        <v>700</v>
      </c>
      <c r="E57" s="52"/>
      <c r="F57" s="52"/>
      <c r="G57" s="52"/>
      <c r="H57" s="52"/>
      <c r="I57" s="52"/>
      <c r="J57" s="52"/>
      <c r="K57" s="52"/>
      <c r="L57" s="52"/>
      <c r="M57" s="52"/>
      <c r="N57" s="53"/>
      <c r="O57" s="28">
        <f>SUMIF($C$18:$N$18,"x",C57:N57)</f>
        <v>1470</v>
      </c>
      <c r="P57" s="36">
        <f>SUM(C57:N57)</f>
        <v>1470</v>
      </c>
    </row>
    <row r="58" spans="1:16">
      <c r="A58" s="1"/>
      <c r="B58" s="15" t="s">
        <v>37</v>
      </c>
      <c r="C58" s="50">
        <f>IF(C57&lt;&gt;0,C57-C56,0)</f>
        <v>-30</v>
      </c>
      <c r="D58" s="26">
        <f t="shared" ref="D58" si="21">IF(D57&lt;&gt;0,D57-D56,0)</f>
        <v>-50</v>
      </c>
      <c r="E58" s="50">
        <f t="shared" ref="E58" si="22">IF(E57&lt;&gt;0,E57-E56,0)</f>
        <v>0</v>
      </c>
      <c r="F58" s="50">
        <f t="shared" ref="F58" si="23">IF(F57&lt;&gt;0,F57-F56,0)</f>
        <v>0</v>
      </c>
      <c r="G58" s="50">
        <f t="shared" ref="G58" si="24">IF(G57&lt;&gt;0,G57-G56,0)</f>
        <v>0</v>
      </c>
      <c r="H58" s="50">
        <f t="shared" ref="H58" si="25">IF(H57&lt;&gt;0,H57-H56,0)</f>
        <v>0</v>
      </c>
      <c r="I58" s="50">
        <f t="shared" ref="I58" si="26">IF(I57&lt;&gt;0,I57-I56,0)</f>
        <v>0</v>
      </c>
      <c r="J58" s="50">
        <f t="shared" ref="J58" si="27">IF(J57&lt;&gt;0,J57-J56,0)</f>
        <v>0</v>
      </c>
      <c r="K58" s="50">
        <f t="shared" ref="K58" si="28">IF(K57&lt;&gt;0,K57-K56,0)</f>
        <v>0</v>
      </c>
      <c r="L58" s="50">
        <f t="shared" ref="L58" si="29">IF(L57&lt;&gt;0,L57-L56,0)</f>
        <v>0</v>
      </c>
      <c r="M58" s="50">
        <f t="shared" ref="M58" si="30">IF(M57&lt;&gt;0,M57-M56,0)</f>
        <v>0</v>
      </c>
      <c r="N58" s="61">
        <f t="shared" ref="N58" si="31">IF(N57&lt;&gt;0,N57-N56,0)</f>
        <v>0</v>
      </c>
      <c r="O58" s="37">
        <f>SUMIF($C$18:$N$18,"x",C58:N58)</f>
        <v>-80</v>
      </c>
      <c r="P58" s="37"/>
    </row>
    <row r="59" spans="1:16">
      <c r="A59" s="1"/>
      <c r="B59" s="13"/>
      <c r="C59" s="56"/>
      <c r="D59" s="57"/>
      <c r="E59" s="57"/>
      <c r="F59" s="57"/>
      <c r="G59" s="57"/>
      <c r="H59" s="57"/>
      <c r="I59" s="57"/>
      <c r="J59" s="57"/>
      <c r="K59" s="57"/>
      <c r="L59" s="57"/>
      <c r="M59" s="57"/>
      <c r="N59" s="58"/>
      <c r="O59" s="42"/>
      <c r="P59" s="43"/>
    </row>
    <row r="60" spans="1:16">
      <c r="A60" s="1" t="s">
        <v>44</v>
      </c>
      <c r="B60" s="13" t="s">
        <v>11</v>
      </c>
      <c r="C60" s="54">
        <f>IF(C56&lt;&gt;0,C49/C56,0)</f>
        <v>47.5</v>
      </c>
      <c r="D60" s="31">
        <f t="shared" ref="D60:O60" si="32">IF(D56&lt;&gt;0,D49/D56,0)</f>
        <v>53.333333333333336</v>
      </c>
      <c r="E60" s="54">
        <f t="shared" si="32"/>
        <v>48.75</v>
      </c>
      <c r="F60" s="54">
        <f t="shared" si="32"/>
        <v>41.176470588235297</v>
      </c>
      <c r="G60" s="54">
        <f t="shared" si="32"/>
        <v>49.333333333333336</v>
      </c>
      <c r="H60" s="54">
        <f t="shared" si="32"/>
        <v>54.285714285714285</v>
      </c>
      <c r="I60" s="54">
        <f t="shared" si="32"/>
        <v>52.5</v>
      </c>
      <c r="J60" s="54">
        <f t="shared" si="32"/>
        <v>48.333333333333336</v>
      </c>
      <c r="K60" s="54">
        <f t="shared" si="32"/>
        <v>44.444444444444443</v>
      </c>
      <c r="L60" s="54">
        <f t="shared" si="32"/>
        <v>48.235294117647058</v>
      </c>
      <c r="M60" s="54">
        <f t="shared" si="32"/>
        <v>52.5</v>
      </c>
      <c r="N60" s="62">
        <f t="shared" si="32"/>
        <v>46.666666666666664</v>
      </c>
      <c r="O60" s="32">
        <f t="shared" si="32"/>
        <v>50.322580645161288</v>
      </c>
      <c r="P60" s="33">
        <f>AVERAGE(C60:N60)</f>
        <v>48.921549175225643</v>
      </c>
    </row>
    <row r="61" spans="1:16">
      <c r="A61" s="2" t="s">
        <v>45</v>
      </c>
      <c r="B61" s="14" t="s">
        <v>12</v>
      </c>
      <c r="C61" s="55">
        <f>IF(C57&lt;&gt;0,C50/C57,0)</f>
        <v>48.051948051948052</v>
      </c>
      <c r="D61" s="34">
        <f t="shared" ref="D61:P61" si="33">IF(D57&lt;&gt;0,D50/D57,0)</f>
        <v>60</v>
      </c>
      <c r="E61" s="55">
        <f t="shared" si="33"/>
        <v>0</v>
      </c>
      <c r="F61" s="55">
        <f t="shared" si="33"/>
        <v>0</v>
      </c>
      <c r="G61" s="55">
        <f t="shared" si="33"/>
        <v>0</v>
      </c>
      <c r="H61" s="55">
        <f t="shared" si="33"/>
        <v>0</v>
      </c>
      <c r="I61" s="55">
        <f t="shared" si="33"/>
        <v>0</v>
      </c>
      <c r="J61" s="55">
        <f t="shared" si="33"/>
        <v>0</v>
      </c>
      <c r="K61" s="55">
        <f t="shared" si="33"/>
        <v>0</v>
      </c>
      <c r="L61" s="55">
        <f t="shared" si="33"/>
        <v>0</v>
      </c>
      <c r="M61" s="55">
        <f t="shared" si="33"/>
        <v>0</v>
      </c>
      <c r="N61" s="63">
        <f t="shared" si="33"/>
        <v>0</v>
      </c>
      <c r="O61" s="35">
        <f t="shared" si="33"/>
        <v>53.741496598639458</v>
      </c>
      <c r="P61" s="35">
        <f t="shared" si="33"/>
        <v>0</v>
      </c>
    </row>
    <row r="62" spans="1:16">
      <c r="A62" s="1"/>
      <c r="B62" s="15" t="s">
        <v>37</v>
      </c>
      <c r="C62" s="64">
        <f>IF(C61&lt;&gt;0,C61-C60,0)</f>
        <v>0.55194805194805241</v>
      </c>
      <c r="D62" s="38">
        <f t="shared" ref="D62" si="34">IF(D61&lt;&gt;0,D61-D60,0)</f>
        <v>6.6666666666666643</v>
      </c>
      <c r="E62" s="64">
        <f t="shared" ref="E62" si="35">IF(E61&lt;&gt;0,E61-E60,0)</f>
        <v>0</v>
      </c>
      <c r="F62" s="64">
        <f t="shared" ref="F62" si="36">IF(F61&lt;&gt;0,F61-F60,0)</f>
        <v>0</v>
      </c>
      <c r="G62" s="64">
        <f t="shared" ref="G62" si="37">IF(G61&lt;&gt;0,G61-G60,0)</f>
        <v>0</v>
      </c>
      <c r="H62" s="64">
        <f t="shared" ref="H62" si="38">IF(H61&lt;&gt;0,H61-H60,0)</f>
        <v>0</v>
      </c>
      <c r="I62" s="64">
        <f t="shared" ref="I62" si="39">IF(I61&lt;&gt;0,I61-I60,0)</f>
        <v>0</v>
      </c>
      <c r="J62" s="64">
        <f t="shared" ref="J62" si="40">IF(J61&lt;&gt;0,J61-J60,0)</f>
        <v>0</v>
      </c>
      <c r="K62" s="64">
        <f t="shared" ref="K62" si="41">IF(K61&lt;&gt;0,K61-K60,0)</f>
        <v>0</v>
      </c>
      <c r="L62" s="64">
        <f t="shared" ref="L62" si="42">IF(L61&lt;&gt;0,L61-L60,0)</f>
        <v>0</v>
      </c>
      <c r="M62" s="64">
        <f t="shared" ref="M62" si="43">IF(M61&lt;&gt;0,M61-M60,0)</f>
        <v>0</v>
      </c>
      <c r="N62" s="65">
        <f t="shared" ref="N62" si="44">IF(N61&lt;&gt;0,N61-N60,0)</f>
        <v>0</v>
      </c>
      <c r="O62" s="39">
        <f t="shared" ref="O62" si="45">IF(O61&lt;&gt;0,O61-O60,0)</f>
        <v>3.4189159534781695</v>
      </c>
      <c r="P62" s="40">
        <f>SUM(C62:N62)</f>
        <v>7.2186147186147167</v>
      </c>
    </row>
    <row r="63" spans="1:16">
      <c r="A63" s="1"/>
      <c r="B63" s="13"/>
      <c r="C63" s="56"/>
      <c r="D63" s="57"/>
      <c r="E63" s="57"/>
      <c r="F63" s="57"/>
      <c r="G63" s="57"/>
      <c r="H63" s="57"/>
      <c r="I63" s="57"/>
      <c r="J63" s="57"/>
      <c r="K63" s="57"/>
      <c r="L63" s="57"/>
      <c r="M63" s="57"/>
      <c r="N63" s="58"/>
      <c r="O63" s="42"/>
      <c r="P63" s="43"/>
    </row>
    <row r="64" spans="1:16">
      <c r="A64" s="1" t="s">
        <v>46</v>
      </c>
      <c r="B64" s="13" t="s">
        <v>11</v>
      </c>
      <c r="C64" s="56">
        <v>20</v>
      </c>
      <c r="D64" s="74">
        <v>25</v>
      </c>
      <c r="E64" s="57"/>
      <c r="F64" s="57"/>
      <c r="G64" s="57"/>
      <c r="H64" s="57"/>
      <c r="I64" s="57">
        <v>2</v>
      </c>
      <c r="J64" s="57"/>
      <c r="K64" s="57">
        <v>3</v>
      </c>
      <c r="L64" s="57"/>
      <c r="M64" s="57"/>
      <c r="N64" s="58"/>
      <c r="O64" s="42">
        <f>SUMIF($C$18:$N$18,"x",C64:N64)</f>
        <v>45</v>
      </c>
      <c r="P64" s="43">
        <f>SUM(C64:N64)</f>
        <v>50</v>
      </c>
    </row>
    <row r="65" spans="1:16">
      <c r="A65" s="2" t="s">
        <v>47</v>
      </c>
      <c r="B65" s="14" t="s">
        <v>12</v>
      </c>
      <c r="C65" s="60">
        <v>19</v>
      </c>
      <c r="D65" s="75">
        <v>24</v>
      </c>
      <c r="E65" s="52"/>
      <c r="F65" s="52"/>
      <c r="G65" s="52"/>
      <c r="H65" s="52"/>
      <c r="I65" s="52"/>
      <c r="J65" s="52"/>
      <c r="K65" s="52"/>
      <c r="L65" s="52"/>
      <c r="M65" s="52"/>
      <c r="N65" s="66"/>
      <c r="O65" s="42">
        <f>SUMIF($C$18:$N$18,"x",C65:N65)</f>
        <v>43</v>
      </c>
      <c r="P65" s="44">
        <f>SUM(C65:N65)</f>
        <v>43</v>
      </c>
    </row>
    <row r="66" spans="1:16">
      <c r="A66" s="1"/>
      <c r="B66" s="15" t="s">
        <v>37</v>
      </c>
      <c r="C66" s="50">
        <f>IF(C18="x",C65-C64,0)</f>
        <v>-1</v>
      </c>
      <c r="D66" s="26">
        <f t="shared" ref="D66:N66" si="46">IF(D18="x",D65-D64,0)</f>
        <v>-1</v>
      </c>
      <c r="E66" s="50">
        <f t="shared" si="46"/>
        <v>0</v>
      </c>
      <c r="F66" s="50">
        <f t="shared" si="46"/>
        <v>0</v>
      </c>
      <c r="G66" s="50">
        <f t="shared" si="46"/>
        <v>0</v>
      </c>
      <c r="H66" s="50">
        <f t="shared" si="46"/>
        <v>0</v>
      </c>
      <c r="I66" s="50">
        <f t="shared" si="46"/>
        <v>0</v>
      </c>
      <c r="J66" s="50">
        <f t="shared" si="46"/>
        <v>0</v>
      </c>
      <c r="K66" s="50">
        <f t="shared" si="46"/>
        <v>0</v>
      </c>
      <c r="L66" s="50">
        <f t="shared" si="46"/>
        <v>0</v>
      </c>
      <c r="M66" s="50">
        <f t="shared" si="46"/>
        <v>0</v>
      </c>
      <c r="N66" s="50">
        <f t="shared" si="46"/>
        <v>0</v>
      </c>
      <c r="O66" s="41">
        <f>O65-O64</f>
        <v>-2</v>
      </c>
      <c r="P66" s="37">
        <f>P65-P64</f>
        <v>-7</v>
      </c>
    </row>
    <row r="67" spans="1:16" ht="15.75" thickBot="1">
      <c r="A67" s="3"/>
      <c r="B67" s="16"/>
      <c r="C67" s="70"/>
      <c r="D67" s="71"/>
      <c r="E67" s="71"/>
      <c r="F67" s="71"/>
      <c r="G67" s="71"/>
      <c r="H67" s="71"/>
      <c r="I67" s="71"/>
      <c r="J67" s="72"/>
      <c r="K67" s="71"/>
      <c r="L67" s="71"/>
      <c r="M67" s="71"/>
      <c r="N67" s="72"/>
      <c r="O67" s="85"/>
      <c r="P67" s="87"/>
    </row>
    <row r="68" spans="1:16" ht="15.75" thickTop="1"/>
    <row r="70" spans="1:16" ht="15.75" thickBot="1"/>
    <row r="71" spans="1:16" ht="19.5" thickTop="1">
      <c r="A71" s="130" t="str">
        <f>CONCATENATE("Bereich ",A16)</f>
        <v>Bereich Sägen</v>
      </c>
      <c r="B71" s="131"/>
      <c r="C71" s="17">
        <v>43831</v>
      </c>
      <c r="D71" s="77">
        <v>43862</v>
      </c>
      <c r="E71" s="18">
        <v>43891</v>
      </c>
      <c r="F71" s="18">
        <v>43922</v>
      </c>
      <c r="G71" s="18">
        <v>43952</v>
      </c>
      <c r="H71" s="18">
        <v>43983</v>
      </c>
      <c r="I71" s="18">
        <v>44013</v>
      </c>
      <c r="J71" s="19">
        <v>44044</v>
      </c>
      <c r="K71" s="18">
        <v>44075</v>
      </c>
      <c r="L71" s="18">
        <v>44105</v>
      </c>
      <c r="M71" s="18">
        <v>44136</v>
      </c>
      <c r="N71" s="19">
        <v>44166</v>
      </c>
      <c r="O71" s="84" t="s">
        <v>34</v>
      </c>
      <c r="P71" s="86" t="s">
        <v>35</v>
      </c>
    </row>
    <row r="72" spans="1:16">
      <c r="A72" s="1"/>
      <c r="B72" s="12"/>
      <c r="C72" s="56"/>
      <c r="D72" s="78"/>
      <c r="E72" s="57"/>
      <c r="F72" s="57"/>
      <c r="G72" s="57"/>
      <c r="H72" s="57"/>
      <c r="I72" s="57"/>
      <c r="J72" s="57"/>
      <c r="K72" s="57"/>
      <c r="L72" s="57"/>
      <c r="M72" s="57"/>
      <c r="N72" s="58"/>
      <c r="O72" s="42"/>
      <c r="P72" s="43"/>
    </row>
    <row r="73" spans="1:16">
      <c r="A73" s="1" t="s">
        <v>36</v>
      </c>
      <c r="B73" s="13" t="s">
        <v>11</v>
      </c>
      <c r="C73" s="67">
        <f>C49+C25</f>
        <v>78000</v>
      </c>
      <c r="D73" s="79">
        <f t="shared" ref="D73:N73" si="47">D49+D25</f>
        <v>81000</v>
      </c>
      <c r="E73" s="67">
        <f t="shared" si="47"/>
        <v>81000</v>
      </c>
      <c r="F73" s="67">
        <f t="shared" si="47"/>
        <v>78000</v>
      </c>
      <c r="G73" s="67">
        <f t="shared" si="47"/>
        <v>78500</v>
      </c>
      <c r="H73" s="67">
        <f t="shared" si="47"/>
        <v>80500</v>
      </c>
      <c r="I73" s="67">
        <f t="shared" si="47"/>
        <v>86000</v>
      </c>
      <c r="J73" s="67">
        <f t="shared" si="47"/>
        <v>87000</v>
      </c>
      <c r="K73" s="67">
        <f t="shared" si="47"/>
        <v>81500</v>
      </c>
      <c r="L73" s="67">
        <f t="shared" si="47"/>
        <v>83500</v>
      </c>
      <c r="M73" s="67">
        <f t="shared" si="47"/>
        <v>85000</v>
      </c>
      <c r="N73" s="67">
        <f t="shared" si="47"/>
        <v>86000</v>
      </c>
      <c r="O73" s="27">
        <f>SUMIF($C$18:$N$18,"x",C73:N73)</f>
        <v>159000</v>
      </c>
      <c r="P73" s="30">
        <f>SUM(C73:N73)</f>
        <v>986000</v>
      </c>
    </row>
    <row r="74" spans="1:16">
      <c r="A74" s="1"/>
      <c r="B74" s="14" t="s">
        <v>12</v>
      </c>
      <c r="C74" s="51">
        <f>C50+C26</f>
        <v>78000</v>
      </c>
      <c r="D74" s="80">
        <f t="shared" ref="D74:N74" si="48">D50+D26</f>
        <v>83500</v>
      </c>
      <c r="E74" s="51">
        <f t="shared" si="48"/>
        <v>0</v>
      </c>
      <c r="F74" s="51">
        <f t="shared" si="48"/>
        <v>0</v>
      </c>
      <c r="G74" s="51">
        <f t="shared" si="48"/>
        <v>0</v>
      </c>
      <c r="H74" s="51">
        <f t="shared" si="48"/>
        <v>0</v>
      </c>
      <c r="I74" s="51">
        <f t="shared" si="48"/>
        <v>0</v>
      </c>
      <c r="J74" s="51">
        <f t="shared" si="48"/>
        <v>0</v>
      </c>
      <c r="K74" s="51">
        <f t="shared" si="48"/>
        <v>0</v>
      </c>
      <c r="L74" s="51">
        <f t="shared" si="48"/>
        <v>0</v>
      </c>
      <c r="M74" s="51">
        <f t="shared" si="48"/>
        <v>0</v>
      </c>
      <c r="N74" s="51">
        <f t="shared" si="48"/>
        <v>0</v>
      </c>
      <c r="O74" s="28">
        <f>SUMIF($C$18:$N$18,"x",C74:N74)</f>
        <v>161500</v>
      </c>
      <c r="P74" s="36"/>
    </row>
    <row r="75" spans="1:16">
      <c r="A75" s="1"/>
      <c r="B75" s="15" t="s">
        <v>37</v>
      </c>
      <c r="C75" s="50">
        <f>IF(C74&lt;&gt;0,C74-C73,0)</f>
        <v>0</v>
      </c>
      <c r="D75" s="26">
        <f t="shared" ref="D75:N75" si="49">IF(D74&lt;&gt;0,D74-D73,0)</f>
        <v>2500</v>
      </c>
      <c r="E75" s="50">
        <f t="shared" si="49"/>
        <v>0</v>
      </c>
      <c r="F75" s="50">
        <f t="shared" si="49"/>
        <v>0</v>
      </c>
      <c r="G75" s="50">
        <f t="shared" si="49"/>
        <v>0</v>
      </c>
      <c r="H75" s="50">
        <f t="shared" si="49"/>
        <v>0</v>
      </c>
      <c r="I75" s="50">
        <f t="shared" si="49"/>
        <v>0</v>
      </c>
      <c r="J75" s="50">
        <f t="shared" si="49"/>
        <v>0</v>
      </c>
      <c r="K75" s="50">
        <f t="shared" si="49"/>
        <v>0</v>
      </c>
      <c r="L75" s="50">
        <f t="shared" si="49"/>
        <v>0</v>
      </c>
      <c r="M75" s="50">
        <f t="shared" si="49"/>
        <v>0</v>
      </c>
      <c r="N75" s="50">
        <f t="shared" si="49"/>
        <v>0</v>
      </c>
      <c r="O75" s="29">
        <f>SUMIF($C$18:$N$18,"x",C75:N75)</f>
        <v>2500</v>
      </c>
      <c r="P75" s="43"/>
    </row>
    <row r="76" spans="1:16">
      <c r="A76" s="1"/>
      <c r="B76" s="13"/>
      <c r="C76" s="56"/>
      <c r="D76" s="78"/>
      <c r="E76" s="57"/>
      <c r="F76" s="57"/>
      <c r="G76" s="57"/>
      <c r="H76" s="57"/>
      <c r="I76" s="57"/>
      <c r="J76" s="57"/>
      <c r="K76" s="57"/>
      <c r="L76" s="57"/>
      <c r="M76" s="57"/>
      <c r="N76" s="58"/>
      <c r="O76" s="42"/>
      <c r="P76" s="43"/>
    </row>
    <row r="77" spans="1:16">
      <c r="A77" s="1" t="s">
        <v>38</v>
      </c>
      <c r="B77" s="13" t="s">
        <v>39</v>
      </c>
      <c r="C77" s="54">
        <f>C84*C82</f>
        <v>-3670.5882352941176</v>
      </c>
      <c r="D77" s="31">
        <f t="shared" ref="D77:N77" si="50">D84*D82</f>
        <v>-3658.0645161290322</v>
      </c>
      <c r="E77" s="54">
        <f t="shared" si="50"/>
        <v>0</v>
      </c>
      <c r="F77" s="54">
        <f t="shared" si="50"/>
        <v>0</v>
      </c>
      <c r="G77" s="54">
        <f t="shared" si="50"/>
        <v>0</v>
      </c>
      <c r="H77" s="54">
        <f t="shared" si="50"/>
        <v>0</v>
      </c>
      <c r="I77" s="54">
        <f t="shared" si="50"/>
        <v>0</v>
      </c>
      <c r="J77" s="54">
        <f t="shared" si="50"/>
        <v>0</v>
      </c>
      <c r="K77" s="54">
        <f t="shared" si="50"/>
        <v>0</v>
      </c>
      <c r="L77" s="54">
        <f t="shared" si="50"/>
        <v>0</v>
      </c>
      <c r="M77" s="54">
        <f t="shared" si="50"/>
        <v>0</v>
      </c>
      <c r="N77" s="54">
        <f t="shared" si="50"/>
        <v>0</v>
      </c>
      <c r="O77" s="32">
        <f>SUM(C77:N77)</f>
        <v>-7328.6527514231493</v>
      </c>
      <c r="P77" s="33">
        <f>SUM(C77:N77)</f>
        <v>-7328.6527514231493</v>
      </c>
    </row>
    <row r="78" spans="1:16">
      <c r="A78" s="2" t="s">
        <v>40</v>
      </c>
      <c r="B78" s="14" t="s">
        <v>41</v>
      </c>
      <c r="C78" s="55">
        <f>C81*C86</f>
        <v>3670.5882352941121</v>
      </c>
      <c r="D78" s="34">
        <f t="shared" ref="D78:N78" si="51">D81*D86</f>
        <v>6158.0645161290331</v>
      </c>
      <c r="E78" s="55">
        <f t="shared" si="51"/>
        <v>0</v>
      </c>
      <c r="F78" s="55">
        <f t="shared" si="51"/>
        <v>0</v>
      </c>
      <c r="G78" s="55">
        <f t="shared" si="51"/>
        <v>0</v>
      </c>
      <c r="H78" s="55">
        <f t="shared" si="51"/>
        <v>0</v>
      </c>
      <c r="I78" s="55">
        <f t="shared" si="51"/>
        <v>0</v>
      </c>
      <c r="J78" s="55">
        <f t="shared" si="51"/>
        <v>0</v>
      </c>
      <c r="K78" s="55">
        <f t="shared" si="51"/>
        <v>0</v>
      </c>
      <c r="L78" s="55">
        <f t="shared" si="51"/>
        <v>0</v>
      </c>
      <c r="M78" s="55">
        <f t="shared" si="51"/>
        <v>0</v>
      </c>
      <c r="N78" s="55">
        <f t="shared" si="51"/>
        <v>0</v>
      </c>
      <c r="O78" s="35">
        <f>SUM(C78:N78)</f>
        <v>9828.6527514231457</v>
      </c>
      <c r="P78" s="35">
        <f>SUM(D78:O78)</f>
        <v>15986.71726755218</v>
      </c>
    </row>
    <row r="79" spans="1:16">
      <c r="A79" s="1"/>
      <c r="B79" s="13"/>
      <c r="C79" s="56"/>
      <c r="D79" s="78"/>
      <c r="E79" s="57"/>
      <c r="F79" s="57"/>
      <c r="G79" s="57"/>
      <c r="H79" s="57"/>
      <c r="I79" s="57"/>
      <c r="J79" s="57"/>
      <c r="K79" s="57"/>
      <c r="L79" s="57"/>
      <c r="M79" s="57"/>
      <c r="N79" s="58"/>
      <c r="O79" s="42"/>
      <c r="P79" s="43"/>
    </row>
    <row r="80" spans="1:16">
      <c r="A80" s="1" t="s">
        <v>42</v>
      </c>
      <c r="B80" s="13" t="s">
        <v>11</v>
      </c>
      <c r="C80" s="56">
        <f>C56+C32</f>
        <v>1700</v>
      </c>
      <c r="D80" s="81">
        <f t="shared" ref="D80:N80" si="52">D56+D32</f>
        <v>1550</v>
      </c>
      <c r="E80" s="56">
        <f t="shared" si="52"/>
        <v>1800</v>
      </c>
      <c r="F80" s="56">
        <f t="shared" si="52"/>
        <v>1750</v>
      </c>
      <c r="G80" s="56">
        <f t="shared" si="52"/>
        <v>1550</v>
      </c>
      <c r="H80" s="56">
        <f t="shared" si="52"/>
        <v>1500</v>
      </c>
      <c r="I80" s="56">
        <f t="shared" si="52"/>
        <v>1700</v>
      </c>
      <c r="J80" s="56">
        <f t="shared" si="52"/>
        <v>1850</v>
      </c>
      <c r="K80" s="56">
        <f t="shared" si="52"/>
        <v>1900</v>
      </c>
      <c r="L80" s="56">
        <f t="shared" si="52"/>
        <v>1800</v>
      </c>
      <c r="M80" s="56">
        <f t="shared" si="52"/>
        <v>1650</v>
      </c>
      <c r="N80" s="58">
        <f t="shared" si="52"/>
        <v>1700</v>
      </c>
      <c r="O80" s="27">
        <f>SUMIF($C$18:$N$18,"x",C80:N80)</f>
        <v>3250</v>
      </c>
      <c r="P80" s="30">
        <f>SUM(C80:N80)</f>
        <v>20450</v>
      </c>
    </row>
    <row r="81" spans="1:16">
      <c r="A81" s="2" t="s">
        <v>43</v>
      </c>
      <c r="B81" s="14" t="s">
        <v>12</v>
      </c>
      <c r="C81" s="60">
        <f>C57+C33</f>
        <v>1620</v>
      </c>
      <c r="D81" s="82">
        <f t="shared" ref="D81:N81" si="53">D57+D33</f>
        <v>1480</v>
      </c>
      <c r="E81" s="60">
        <f t="shared" si="53"/>
        <v>0</v>
      </c>
      <c r="F81" s="60">
        <f t="shared" si="53"/>
        <v>0</v>
      </c>
      <c r="G81" s="60">
        <f t="shared" si="53"/>
        <v>0</v>
      </c>
      <c r="H81" s="60">
        <f t="shared" si="53"/>
        <v>0</v>
      </c>
      <c r="I81" s="60">
        <f t="shared" si="53"/>
        <v>0</v>
      </c>
      <c r="J81" s="60">
        <f t="shared" si="53"/>
        <v>0</v>
      </c>
      <c r="K81" s="60">
        <f t="shared" si="53"/>
        <v>0</v>
      </c>
      <c r="L81" s="60">
        <f t="shared" si="53"/>
        <v>0</v>
      </c>
      <c r="M81" s="60">
        <f t="shared" si="53"/>
        <v>0</v>
      </c>
      <c r="N81" s="60">
        <f t="shared" si="53"/>
        <v>0</v>
      </c>
      <c r="O81" s="28">
        <f>SUMIF($C$18:$N$18,"x",C81:N81)</f>
        <v>3100</v>
      </c>
      <c r="P81" s="36">
        <f>SUM(C81:N81)</f>
        <v>3100</v>
      </c>
    </row>
    <row r="82" spans="1:16">
      <c r="A82" s="1"/>
      <c r="B82" s="15" t="s">
        <v>37</v>
      </c>
      <c r="C82" s="50">
        <f>IF(C81&lt;&gt;0,C81-C80,0)</f>
        <v>-80</v>
      </c>
      <c r="D82" s="26">
        <f t="shared" ref="D82:N82" si="54">IF(D81&lt;&gt;0,D81-D80,0)</f>
        <v>-70</v>
      </c>
      <c r="E82" s="50">
        <f t="shared" si="54"/>
        <v>0</v>
      </c>
      <c r="F82" s="50">
        <f t="shared" si="54"/>
        <v>0</v>
      </c>
      <c r="G82" s="50">
        <f t="shared" si="54"/>
        <v>0</v>
      </c>
      <c r="H82" s="50">
        <f t="shared" si="54"/>
        <v>0</v>
      </c>
      <c r="I82" s="50">
        <f t="shared" si="54"/>
        <v>0</v>
      </c>
      <c r="J82" s="50">
        <f t="shared" si="54"/>
        <v>0</v>
      </c>
      <c r="K82" s="50">
        <f t="shared" si="54"/>
        <v>0</v>
      </c>
      <c r="L82" s="50">
        <f t="shared" si="54"/>
        <v>0</v>
      </c>
      <c r="M82" s="50">
        <f t="shared" si="54"/>
        <v>0</v>
      </c>
      <c r="N82" s="61">
        <f t="shared" si="54"/>
        <v>0</v>
      </c>
      <c r="O82" s="37">
        <f>SUMIF($C$18:$N$18,"x",C82:N82)</f>
        <v>-150</v>
      </c>
      <c r="P82" s="37"/>
    </row>
    <row r="83" spans="1:16">
      <c r="A83" s="1"/>
      <c r="B83" s="13"/>
      <c r="C83" s="56"/>
      <c r="D83" s="78"/>
      <c r="E83" s="57"/>
      <c r="F83" s="57"/>
      <c r="G83" s="57"/>
      <c r="H83" s="57"/>
      <c r="I83" s="57"/>
      <c r="J83" s="57"/>
      <c r="K83" s="57"/>
      <c r="L83" s="57"/>
      <c r="M83" s="57"/>
      <c r="N83" s="58"/>
      <c r="O83" s="42"/>
      <c r="P83" s="43"/>
    </row>
    <row r="84" spans="1:16">
      <c r="A84" s="1" t="s">
        <v>44</v>
      </c>
      <c r="B84" s="13" t="s">
        <v>11</v>
      </c>
      <c r="C84" s="54">
        <f>IF(C80&lt;&gt;0,C73/C80,0)</f>
        <v>45.882352941176471</v>
      </c>
      <c r="D84" s="31">
        <f t="shared" ref="D84:O84" si="55">IF(D80&lt;&gt;0,D73/D80,0)</f>
        <v>52.258064516129032</v>
      </c>
      <c r="E84" s="54">
        <f t="shared" si="55"/>
        <v>45</v>
      </c>
      <c r="F84" s="54">
        <f t="shared" si="55"/>
        <v>44.571428571428569</v>
      </c>
      <c r="G84" s="54">
        <f t="shared" si="55"/>
        <v>50.645161290322584</v>
      </c>
      <c r="H84" s="54">
        <f t="shared" si="55"/>
        <v>53.666666666666664</v>
      </c>
      <c r="I84" s="54">
        <f t="shared" si="55"/>
        <v>50.588235294117645</v>
      </c>
      <c r="J84" s="54">
        <f t="shared" si="55"/>
        <v>47.027027027027025</v>
      </c>
      <c r="K84" s="54">
        <f t="shared" si="55"/>
        <v>42.89473684210526</v>
      </c>
      <c r="L84" s="54">
        <f t="shared" si="55"/>
        <v>46.388888888888886</v>
      </c>
      <c r="M84" s="54">
        <f t="shared" si="55"/>
        <v>51.515151515151516</v>
      </c>
      <c r="N84" s="62">
        <f t="shared" si="55"/>
        <v>50.588235294117645</v>
      </c>
      <c r="O84" s="32">
        <f t="shared" si="55"/>
        <v>48.92307692307692</v>
      </c>
      <c r="P84" s="33">
        <f>AVERAGE(C84:N84)</f>
        <v>48.418829070594278</v>
      </c>
    </row>
    <row r="85" spans="1:16">
      <c r="A85" s="2" t="s">
        <v>45</v>
      </c>
      <c r="B85" s="14" t="s">
        <v>12</v>
      </c>
      <c r="C85" s="55">
        <f>IF(C81&lt;&gt;0,C74/C81,0)</f>
        <v>48.148148148148145</v>
      </c>
      <c r="D85" s="34">
        <f t="shared" ref="D85:P85" si="56">IF(D81&lt;&gt;0,D74/D81,0)</f>
        <v>56.418918918918919</v>
      </c>
      <c r="E85" s="55">
        <f t="shared" si="56"/>
        <v>0</v>
      </c>
      <c r="F85" s="55">
        <f t="shared" si="56"/>
        <v>0</v>
      </c>
      <c r="G85" s="55">
        <f t="shared" si="56"/>
        <v>0</v>
      </c>
      <c r="H85" s="55">
        <f t="shared" si="56"/>
        <v>0</v>
      </c>
      <c r="I85" s="55">
        <f t="shared" si="56"/>
        <v>0</v>
      </c>
      <c r="J85" s="55">
        <f t="shared" si="56"/>
        <v>0</v>
      </c>
      <c r="K85" s="55">
        <f t="shared" si="56"/>
        <v>0</v>
      </c>
      <c r="L85" s="55">
        <f t="shared" si="56"/>
        <v>0</v>
      </c>
      <c r="M85" s="55">
        <f t="shared" si="56"/>
        <v>0</v>
      </c>
      <c r="N85" s="63">
        <f t="shared" si="56"/>
        <v>0</v>
      </c>
      <c r="O85" s="35">
        <f t="shared" si="56"/>
        <v>52.096774193548384</v>
      </c>
      <c r="P85" s="35">
        <f t="shared" si="56"/>
        <v>0</v>
      </c>
    </row>
    <row r="86" spans="1:16">
      <c r="A86" s="1"/>
      <c r="B86" s="15" t="s">
        <v>37</v>
      </c>
      <c r="C86" s="64">
        <f>IF(C85&lt;&gt;0,C85-C84,0)</f>
        <v>2.2657952069716742</v>
      </c>
      <c r="D86" s="38">
        <f t="shared" ref="D86:O86" si="57">IF(D85&lt;&gt;0,D85-D84,0)</f>
        <v>4.1608544027898873</v>
      </c>
      <c r="E86" s="64">
        <f t="shared" si="57"/>
        <v>0</v>
      </c>
      <c r="F86" s="64">
        <f t="shared" si="57"/>
        <v>0</v>
      </c>
      <c r="G86" s="64">
        <f t="shared" si="57"/>
        <v>0</v>
      </c>
      <c r="H86" s="64">
        <f t="shared" si="57"/>
        <v>0</v>
      </c>
      <c r="I86" s="64">
        <f t="shared" si="57"/>
        <v>0</v>
      </c>
      <c r="J86" s="64">
        <f t="shared" si="57"/>
        <v>0</v>
      </c>
      <c r="K86" s="64">
        <f t="shared" si="57"/>
        <v>0</v>
      </c>
      <c r="L86" s="64">
        <f t="shared" si="57"/>
        <v>0</v>
      </c>
      <c r="M86" s="64">
        <f t="shared" si="57"/>
        <v>0</v>
      </c>
      <c r="N86" s="65">
        <f t="shared" si="57"/>
        <v>0</v>
      </c>
      <c r="O86" s="39">
        <f t="shared" si="57"/>
        <v>3.1736972704714645</v>
      </c>
      <c r="P86" s="40">
        <f>SUM(C86:N86)</f>
        <v>6.4266496097615615</v>
      </c>
    </row>
    <row r="87" spans="1:16">
      <c r="A87" s="1"/>
      <c r="B87" s="13"/>
      <c r="C87" s="56"/>
      <c r="D87" s="78"/>
      <c r="E87" s="57"/>
      <c r="F87" s="57"/>
      <c r="G87" s="57"/>
      <c r="H87" s="57"/>
      <c r="I87" s="57"/>
      <c r="J87" s="57"/>
      <c r="K87" s="57"/>
      <c r="L87" s="57"/>
      <c r="M87" s="57"/>
      <c r="N87" s="58"/>
      <c r="O87" s="42"/>
      <c r="P87" s="43"/>
    </row>
    <row r="88" spans="1:16">
      <c r="A88" s="1" t="s">
        <v>46</v>
      </c>
      <c r="B88" s="13" t="s">
        <v>11</v>
      </c>
      <c r="C88" s="56">
        <f>C64+C40</f>
        <v>45</v>
      </c>
      <c r="D88" s="81">
        <f t="shared" ref="D88:N88" si="58">D64+D40</f>
        <v>47</v>
      </c>
      <c r="E88" s="56">
        <f t="shared" si="58"/>
        <v>0</v>
      </c>
      <c r="F88" s="56">
        <f t="shared" si="58"/>
        <v>0</v>
      </c>
      <c r="G88" s="56">
        <f t="shared" si="58"/>
        <v>0</v>
      </c>
      <c r="H88" s="56">
        <f t="shared" si="58"/>
        <v>0</v>
      </c>
      <c r="I88" s="56">
        <f t="shared" si="58"/>
        <v>4</v>
      </c>
      <c r="J88" s="56">
        <f t="shared" si="58"/>
        <v>0</v>
      </c>
      <c r="K88" s="56">
        <f t="shared" si="58"/>
        <v>13</v>
      </c>
      <c r="L88" s="56">
        <f t="shared" si="58"/>
        <v>0</v>
      </c>
      <c r="M88" s="56">
        <f t="shared" si="58"/>
        <v>0</v>
      </c>
      <c r="N88" s="56">
        <f t="shared" si="58"/>
        <v>0</v>
      </c>
      <c r="O88" s="42">
        <f>SUMIF($C$18:$N$18,"x",C88:N88)</f>
        <v>92</v>
      </c>
      <c r="P88" s="43">
        <f>SUM(C88:N88)</f>
        <v>109</v>
      </c>
    </row>
    <row r="89" spans="1:16">
      <c r="A89" s="2" t="s">
        <v>47</v>
      </c>
      <c r="B89" s="14" t="s">
        <v>12</v>
      </c>
      <c r="C89" s="60">
        <f>C65+C41</f>
        <v>38</v>
      </c>
      <c r="D89" s="82">
        <f t="shared" ref="D89:N89" si="59">D65+D41</f>
        <v>48</v>
      </c>
      <c r="E89" s="60">
        <f t="shared" si="59"/>
        <v>0</v>
      </c>
      <c r="F89" s="60">
        <f t="shared" si="59"/>
        <v>0</v>
      </c>
      <c r="G89" s="60">
        <f t="shared" si="59"/>
        <v>0</v>
      </c>
      <c r="H89" s="60">
        <f t="shared" si="59"/>
        <v>0</v>
      </c>
      <c r="I89" s="60">
        <f t="shared" si="59"/>
        <v>0</v>
      </c>
      <c r="J89" s="60">
        <f t="shared" si="59"/>
        <v>0</v>
      </c>
      <c r="K89" s="60">
        <f t="shared" si="59"/>
        <v>0</v>
      </c>
      <c r="L89" s="60">
        <f t="shared" si="59"/>
        <v>0</v>
      </c>
      <c r="M89" s="60">
        <f t="shared" si="59"/>
        <v>0</v>
      </c>
      <c r="N89" s="60">
        <f t="shared" si="59"/>
        <v>0</v>
      </c>
      <c r="O89" s="42">
        <f>SUMIF($C$18:$N$18,"x",C89:N89)</f>
        <v>86</v>
      </c>
      <c r="P89" s="44">
        <f>SUM(C89:N89)</f>
        <v>86</v>
      </c>
    </row>
    <row r="90" spans="1:16">
      <c r="A90" s="1"/>
      <c r="B90" s="15" t="s">
        <v>37</v>
      </c>
      <c r="C90" s="50">
        <f>IF(C18="x",C89-C88,0)</f>
        <v>-7</v>
      </c>
      <c r="D90" s="26">
        <f t="shared" ref="D90:N90" si="60">IF(D18="x",D89-D88,0)</f>
        <v>1</v>
      </c>
      <c r="E90" s="50">
        <f t="shared" si="60"/>
        <v>0</v>
      </c>
      <c r="F90" s="50">
        <f t="shared" si="60"/>
        <v>0</v>
      </c>
      <c r="G90" s="50">
        <f t="shared" si="60"/>
        <v>0</v>
      </c>
      <c r="H90" s="50">
        <f t="shared" si="60"/>
        <v>0</v>
      </c>
      <c r="I90" s="50">
        <f t="shared" si="60"/>
        <v>0</v>
      </c>
      <c r="J90" s="50">
        <f t="shared" si="60"/>
        <v>0</v>
      </c>
      <c r="K90" s="50">
        <f t="shared" si="60"/>
        <v>0</v>
      </c>
      <c r="L90" s="50">
        <f t="shared" si="60"/>
        <v>0</v>
      </c>
      <c r="M90" s="50">
        <f t="shared" si="60"/>
        <v>0</v>
      </c>
      <c r="N90" s="50">
        <f t="shared" si="60"/>
        <v>0</v>
      </c>
      <c r="O90" s="41">
        <f>O89-O88</f>
        <v>-6</v>
      </c>
      <c r="P90" s="37">
        <f>P89-P88</f>
        <v>-23</v>
      </c>
    </row>
    <row r="91" spans="1:16" ht="15.75" thickBot="1">
      <c r="A91" s="3"/>
      <c r="B91" s="16"/>
      <c r="C91" s="70"/>
      <c r="D91" s="83"/>
      <c r="E91" s="71"/>
      <c r="F91" s="71"/>
      <c r="G91" s="71"/>
      <c r="H91" s="71"/>
      <c r="I91" s="71"/>
      <c r="J91" s="72"/>
      <c r="K91" s="71"/>
      <c r="L91" s="71"/>
      <c r="M91" s="71"/>
      <c r="N91" s="72"/>
      <c r="O91" s="85"/>
      <c r="P91" s="87"/>
    </row>
    <row r="92" spans="1:16" ht="15.75" thickTop="1"/>
    <row r="95" spans="1:16" ht="18.75">
      <c r="A95" s="48" t="str">
        <f>CONCATENATE("Abweichungsanalyse ",N16," ",N17," Bereich ",A16,":")</f>
        <v>Abweichungsanalyse Februar 2020 Bereich Sägen:</v>
      </c>
    </row>
    <row r="98" spans="1:14">
      <c r="A98" s="47" t="s">
        <v>48</v>
      </c>
      <c r="C98" s="46" t="str">
        <f>CONCATENATE(D80," Plan-Stunden x ",ROUNDUP(D84,2)," EUR Plan-Stundensatz")</f>
        <v>1550 Plan-Stunden x 52,26 EUR Plan-Stundensatz</v>
      </c>
      <c r="D98" s="46"/>
      <c r="E98" s="46"/>
      <c r="F98" s="46"/>
      <c r="G98" s="49" t="s">
        <v>49</v>
      </c>
      <c r="H98" s="89">
        <f>PRODUCT(D80,D84)</f>
        <v>81000</v>
      </c>
      <c r="N98" s="93"/>
    </row>
    <row r="100" spans="1:14">
      <c r="A100" s="47" t="s">
        <v>50</v>
      </c>
      <c r="C100" s="46" t="str">
        <f>CONCATENATE(D82," Abw.-Stunden x ",ROUNDUP(D84,2)," EUR Plan-Stundensatz")</f>
        <v>-70 Abw.-Stunden x 52,26 EUR Plan-Stundensatz</v>
      </c>
      <c r="D100" s="46"/>
      <c r="E100" s="46"/>
      <c r="F100" s="46"/>
      <c r="G100" s="49" t="s">
        <v>49</v>
      </c>
      <c r="H100" s="90">
        <f>PRODUCT(D82,D84)</f>
        <v>-3658.0645161290322</v>
      </c>
      <c r="N100" s="93"/>
    </row>
    <row r="102" spans="1:14">
      <c r="A102" s="47" t="s">
        <v>51</v>
      </c>
      <c r="C102" s="46" t="str">
        <f>CONCATENATE(D81," Ist-Stunden x ",ROUNDUP(D84,2), " EUR Plan-Stundensatz")</f>
        <v>1480 Ist-Stunden x 52,26 EUR Plan-Stundensatz</v>
      </c>
      <c r="D102" s="46"/>
      <c r="E102" s="46"/>
      <c r="F102" s="46"/>
      <c r="G102" s="49" t="s">
        <v>49</v>
      </c>
      <c r="H102" s="89">
        <f>PRODUCT(D81,D84)</f>
        <v>77341.93548387097</v>
      </c>
      <c r="N102" s="93"/>
    </row>
    <row r="104" spans="1:14">
      <c r="A104" s="47" t="s">
        <v>52</v>
      </c>
      <c r="C104" s="46" t="str">
        <f>CONCATENATE(D81," Ist-Stunden x ",ROUNDUP(D86,2), " EUR Abw. Stundensatz")</f>
        <v>1480 Ist-Stunden x 4,17 EUR Abw. Stundensatz</v>
      </c>
      <c r="D104" s="46"/>
      <c r="E104" s="46"/>
      <c r="F104" s="46"/>
      <c r="G104" s="49" t="s">
        <v>49</v>
      </c>
      <c r="H104" s="89">
        <f>PRODUCT(D81,D86)</f>
        <v>6158.0645161290331</v>
      </c>
    </row>
    <row r="106" spans="1:14">
      <c r="A106" s="47" t="s">
        <v>53</v>
      </c>
      <c r="C106" s="46" t="str">
        <f>CONCATENATE(D81," Ist-Stunden x ",ROUNDUP(D85,2), " EUR Ist-Stundensatz")</f>
        <v>1480 Ist-Stunden x 56,42 EUR Ist-Stundensatz</v>
      </c>
      <c r="D106" s="46"/>
      <c r="E106" s="46"/>
      <c r="F106" s="46"/>
      <c r="G106" s="49" t="s">
        <v>49</v>
      </c>
      <c r="H106" s="89">
        <f>PRODUCT(D81,D85)</f>
        <v>83500</v>
      </c>
    </row>
    <row r="107" spans="1:14">
      <c r="A107" s="47"/>
      <c r="C107" s="58"/>
      <c r="D107" s="58"/>
      <c r="E107" s="58"/>
      <c r="F107" s="58"/>
      <c r="G107" s="109"/>
      <c r="H107" s="110"/>
    </row>
    <row r="108" spans="1:14">
      <c r="A108" s="47" t="s">
        <v>54</v>
      </c>
      <c r="C108" s="132" t="s">
        <v>55</v>
      </c>
      <c r="D108" s="132"/>
      <c r="E108" s="132"/>
      <c r="F108" s="132"/>
      <c r="G108" s="49" t="s">
        <v>49</v>
      </c>
      <c r="H108" s="89">
        <f>H100+H104</f>
        <v>2500.0000000000009</v>
      </c>
    </row>
    <row r="111" spans="1:14">
      <c r="A111" s="47" t="s">
        <v>56</v>
      </c>
    </row>
    <row r="114" spans="1:15">
      <c r="A114" s="47" t="s">
        <v>57</v>
      </c>
      <c r="C114" s="89">
        <f>PRODUCT(D82,D84)</f>
        <v>-3658.0645161290322</v>
      </c>
    </row>
    <row r="115" spans="1:15" ht="15.75" customHeight="1" thickBot="1">
      <c r="A115" s="91" t="s">
        <v>58</v>
      </c>
      <c r="C115" s="89">
        <f>PRODUCT(D81,D86)</f>
        <v>6158.0645161290331</v>
      </c>
    </row>
    <row r="116" spans="1:15" ht="21.75" customHeight="1" thickBot="1">
      <c r="A116" s="47" t="s">
        <v>59</v>
      </c>
      <c r="B116" s="47"/>
      <c r="C116" s="92">
        <f>SUM(C114:C115)</f>
        <v>2500.0000000000009</v>
      </c>
      <c r="D116" t="s">
        <v>60</v>
      </c>
      <c r="F116" s="107">
        <f>D75</f>
        <v>2500</v>
      </c>
      <c r="G116" s="122" t="str">
        <f>IF(F116=D75,"richtig","falsch")</f>
        <v>richtig</v>
      </c>
      <c r="H116" s="123"/>
      <c r="K116" s="124" t="str">
        <f>IF(G116="richtig","Berechnung Erfolgreich","Eingaben Korrigieren")</f>
        <v>Berechnung Erfolgreich</v>
      </c>
      <c r="L116" s="125"/>
      <c r="M116" s="126"/>
    </row>
    <row r="117" spans="1:15">
      <c r="K117" s="106"/>
      <c r="L117" s="106"/>
      <c r="M117" s="106"/>
    </row>
    <row r="121" spans="1:15" ht="15.75" thickBot="1"/>
    <row r="122" spans="1:15">
      <c r="A122" s="120" t="s">
        <v>61</v>
      </c>
      <c r="B122" s="121"/>
      <c r="C122" s="121"/>
      <c r="D122" s="104"/>
      <c r="E122" s="104"/>
      <c r="F122" s="104"/>
      <c r="G122" s="104"/>
      <c r="H122" s="104"/>
      <c r="I122" s="104"/>
      <c r="J122" s="104"/>
      <c r="K122" s="104"/>
      <c r="L122" s="104"/>
      <c r="M122" s="104"/>
      <c r="N122" s="104"/>
      <c r="O122" s="105"/>
    </row>
    <row r="123" spans="1:15">
      <c r="A123" s="99"/>
      <c r="B123" s="58"/>
      <c r="C123" s="58"/>
      <c r="D123" s="58"/>
      <c r="E123" s="58"/>
      <c r="F123" s="58"/>
      <c r="G123" s="58"/>
      <c r="H123" s="58"/>
      <c r="I123" s="58"/>
      <c r="J123" s="58"/>
      <c r="K123" s="58"/>
      <c r="L123" s="58"/>
      <c r="M123" s="58"/>
      <c r="N123" s="58"/>
      <c r="O123" s="100"/>
    </row>
    <row r="124" spans="1:15">
      <c r="A124" s="98" t="s">
        <v>48</v>
      </c>
      <c r="B124" s="58"/>
      <c r="C124" s="89">
        <f>PRODUCT(D80,D84)</f>
        <v>81000</v>
      </c>
      <c r="D124" s="58"/>
      <c r="E124" s="58"/>
      <c r="F124" s="58"/>
      <c r="G124" s="58"/>
      <c r="H124" s="58"/>
      <c r="I124" s="58"/>
      <c r="J124" s="58"/>
      <c r="K124" s="58"/>
      <c r="L124" s="58"/>
      <c r="M124" s="58"/>
      <c r="N124" s="58"/>
      <c r="O124" s="100"/>
    </row>
    <row r="125" spans="1:15">
      <c r="A125" s="99"/>
      <c r="B125" s="58"/>
      <c r="C125" s="89"/>
      <c r="D125" s="58"/>
      <c r="E125" s="58"/>
      <c r="F125" s="58"/>
      <c r="G125" s="58"/>
      <c r="H125" s="58"/>
      <c r="I125" s="58"/>
      <c r="J125" s="58"/>
      <c r="K125" s="58"/>
      <c r="L125" s="58"/>
      <c r="M125" s="58"/>
      <c r="N125" s="58"/>
      <c r="O125" s="100"/>
    </row>
    <row r="126" spans="1:15">
      <c r="A126" s="98" t="s">
        <v>62</v>
      </c>
      <c r="B126" s="58"/>
      <c r="C126" s="89">
        <f>PRODUCT(D81,D85)</f>
        <v>83500</v>
      </c>
      <c r="D126" s="58"/>
      <c r="E126" s="58"/>
      <c r="F126" s="58"/>
      <c r="G126" s="58"/>
      <c r="H126" s="58"/>
      <c r="I126" s="58"/>
      <c r="J126" s="58"/>
      <c r="K126" s="58"/>
      <c r="L126" s="58"/>
      <c r="M126" s="58"/>
      <c r="N126" s="58"/>
      <c r="O126" s="100"/>
    </row>
    <row r="127" spans="1:15">
      <c r="A127" s="99"/>
      <c r="B127" s="58"/>
      <c r="C127" s="89"/>
      <c r="D127" s="58"/>
      <c r="E127" s="58"/>
      <c r="F127" s="58"/>
      <c r="G127" s="58"/>
      <c r="H127" s="58"/>
      <c r="I127" s="58"/>
      <c r="J127" s="58"/>
      <c r="K127" s="58"/>
      <c r="L127" s="58"/>
      <c r="M127" s="58"/>
      <c r="N127" s="58"/>
      <c r="O127" s="100"/>
    </row>
    <row r="128" spans="1:15">
      <c r="A128" s="98" t="s">
        <v>51</v>
      </c>
      <c r="B128" s="58"/>
      <c r="C128" s="89">
        <f>PRODUCT(D81,D84)</f>
        <v>77341.93548387097</v>
      </c>
      <c r="D128" s="58"/>
      <c r="E128" s="58"/>
      <c r="F128" s="58"/>
      <c r="G128" s="58"/>
      <c r="H128" s="58"/>
      <c r="I128" s="58"/>
      <c r="J128" s="58"/>
      <c r="K128" s="58"/>
      <c r="L128" s="58"/>
      <c r="M128" s="58"/>
      <c r="N128" s="58"/>
      <c r="O128" s="100"/>
    </row>
    <row r="129" spans="1:15">
      <c r="A129" s="99"/>
      <c r="B129" s="58"/>
      <c r="C129" s="89"/>
      <c r="D129" s="58"/>
      <c r="E129" s="58"/>
      <c r="F129" s="58"/>
      <c r="G129" s="58"/>
      <c r="H129" s="58"/>
      <c r="I129" s="58"/>
      <c r="J129" s="58"/>
      <c r="K129" s="58"/>
      <c r="L129" s="58"/>
      <c r="M129" s="58"/>
      <c r="N129" s="58"/>
      <c r="O129" s="100"/>
    </row>
    <row r="130" spans="1:15">
      <c r="A130" s="98" t="s">
        <v>52</v>
      </c>
      <c r="B130" s="58"/>
      <c r="C130" s="89">
        <f>PRODUCT(D81,D86)</f>
        <v>6158.0645161290331</v>
      </c>
      <c r="D130" s="58"/>
      <c r="E130" s="58"/>
      <c r="F130" s="58"/>
      <c r="G130" s="58"/>
      <c r="H130" s="58"/>
      <c r="I130" s="58"/>
      <c r="J130" s="58"/>
      <c r="K130" s="58"/>
      <c r="L130" s="58"/>
      <c r="M130" s="58"/>
      <c r="N130" s="58"/>
      <c r="O130" s="100"/>
    </row>
    <row r="131" spans="1:15">
      <c r="A131" s="99"/>
      <c r="B131" s="58"/>
      <c r="C131" s="89"/>
      <c r="D131" s="58"/>
      <c r="E131" s="58"/>
      <c r="F131" s="58"/>
      <c r="G131" s="58"/>
      <c r="H131" s="58"/>
      <c r="I131" s="58"/>
      <c r="J131" s="58"/>
      <c r="K131" s="58"/>
      <c r="L131" s="58"/>
      <c r="M131" s="58"/>
      <c r="N131" s="58"/>
      <c r="O131" s="100"/>
    </row>
    <row r="132" spans="1:15">
      <c r="A132" s="98" t="s">
        <v>50</v>
      </c>
      <c r="B132" s="58"/>
      <c r="C132" s="89">
        <f>PRODUCT(D82,D84)</f>
        <v>-3658.0645161290322</v>
      </c>
      <c r="D132" s="58"/>
      <c r="E132" s="58"/>
      <c r="F132" s="58"/>
      <c r="G132" s="58"/>
      <c r="H132" s="58"/>
      <c r="I132" s="58"/>
      <c r="J132" s="58"/>
      <c r="K132" s="58"/>
      <c r="L132" s="58"/>
      <c r="M132" s="58"/>
      <c r="N132" s="58"/>
      <c r="O132" s="100"/>
    </row>
    <row r="133" spans="1:15">
      <c r="A133" s="99"/>
      <c r="B133" s="58"/>
      <c r="C133" s="46"/>
      <c r="D133" s="58"/>
      <c r="E133" s="58"/>
      <c r="F133" s="58"/>
      <c r="G133" s="58"/>
      <c r="H133" s="58"/>
      <c r="I133" s="58"/>
      <c r="J133" s="58"/>
      <c r="K133" s="58"/>
      <c r="L133" s="58"/>
      <c r="M133" s="58"/>
      <c r="N133" s="58"/>
      <c r="O133" s="100"/>
    </row>
    <row r="134" spans="1:15">
      <c r="A134" s="108" t="s">
        <v>54</v>
      </c>
      <c r="B134" s="58"/>
      <c r="C134" s="89">
        <f>H104+H100</f>
        <v>2500.0000000000009</v>
      </c>
      <c r="D134" s="58"/>
      <c r="E134" s="58"/>
      <c r="F134" s="58"/>
      <c r="G134" s="58"/>
      <c r="H134" s="58"/>
      <c r="I134" s="58"/>
      <c r="J134" s="58"/>
      <c r="K134" s="58"/>
      <c r="L134" s="58"/>
      <c r="M134" s="58"/>
      <c r="N134" s="58"/>
      <c r="O134" s="100"/>
    </row>
    <row r="135" spans="1:15">
      <c r="A135" s="99"/>
      <c r="B135" s="58"/>
      <c r="C135" s="58"/>
      <c r="D135" s="58"/>
      <c r="E135" s="58"/>
      <c r="F135" s="58"/>
      <c r="G135" s="58"/>
      <c r="H135" s="58"/>
      <c r="I135" s="58"/>
      <c r="J135" s="58"/>
      <c r="K135" s="58"/>
      <c r="L135" s="58"/>
      <c r="M135" s="58"/>
      <c r="N135" s="58"/>
      <c r="O135" s="100"/>
    </row>
    <row r="136" spans="1:15">
      <c r="A136" s="99"/>
      <c r="B136" s="58"/>
      <c r="C136" s="58"/>
      <c r="D136" s="58"/>
      <c r="E136" s="58"/>
      <c r="F136" s="58"/>
      <c r="G136" s="58"/>
      <c r="H136" s="58"/>
      <c r="I136" s="58"/>
      <c r="J136" s="58"/>
      <c r="K136" s="58"/>
      <c r="L136" s="58"/>
      <c r="M136" s="58"/>
      <c r="N136" s="58"/>
      <c r="O136" s="100"/>
    </row>
    <row r="137" spans="1:15">
      <c r="A137" s="99"/>
      <c r="B137" s="58"/>
      <c r="C137" s="58"/>
      <c r="D137" s="58"/>
      <c r="E137" s="58"/>
      <c r="F137" s="58"/>
      <c r="G137" s="58"/>
      <c r="H137" s="58"/>
      <c r="I137" s="58"/>
      <c r="J137" s="58"/>
      <c r="K137" s="58"/>
      <c r="L137" s="58"/>
      <c r="M137" s="58"/>
      <c r="N137" s="58"/>
      <c r="O137" s="100"/>
    </row>
    <row r="138" spans="1:15">
      <c r="A138" s="99"/>
      <c r="B138" s="58"/>
      <c r="C138" s="58"/>
      <c r="D138" s="58"/>
      <c r="E138" s="58"/>
      <c r="F138" s="58"/>
      <c r="G138" s="58"/>
      <c r="H138" s="58"/>
      <c r="I138" s="58"/>
      <c r="J138" s="58"/>
      <c r="K138" s="58"/>
      <c r="L138" s="58"/>
      <c r="M138" s="58"/>
      <c r="N138" s="58"/>
      <c r="O138" s="100"/>
    </row>
    <row r="139" spans="1:15">
      <c r="A139" s="99"/>
      <c r="B139" s="58"/>
      <c r="C139" s="58"/>
      <c r="D139" s="58"/>
      <c r="E139" s="58"/>
      <c r="F139" s="58"/>
      <c r="G139" s="58"/>
      <c r="H139" s="58"/>
      <c r="I139" s="58"/>
      <c r="J139" s="58"/>
      <c r="K139" s="58"/>
      <c r="L139" s="58"/>
      <c r="M139" s="58"/>
      <c r="N139" s="58"/>
      <c r="O139" s="100"/>
    </row>
    <row r="140" spans="1:15" ht="15.75" thickBot="1">
      <c r="A140" s="101"/>
      <c r="B140" s="102"/>
      <c r="C140" s="102"/>
      <c r="D140" s="102"/>
      <c r="E140" s="102"/>
      <c r="F140" s="102"/>
      <c r="G140" s="102"/>
      <c r="H140" s="102"/>
      <c r="I140" s="102"/>
      <c r="J140" s="102"/>
      <c r="K140" s="102"/>
      <c r="L140" s="102"/>
      <c r="M140" s="102"/>
      <c r="N140" s="102"/>
      <c r="O140" s="103"/>
    </row>
  </sheetData>
  <mergeCells count="9">
    <mergeCell ref="A122:C122"/>
    <mergeCell ref="G116:H116"/>
    <mergeCell ref="K116:M116"/>
    <mergeCell ref="A16:A17"/>
    <mergeCell ref="A13:P13"/>
    <mergeCell ref="A71:B71"/>
    <mergeCell ref="C108:F108"/>
    <mergeCell ref="A23:B23"/>
    <mergeCell ref="A47:B47"/>
  </mergeCells>
  <phoneticPr fontId="4" type="noConversion"/>
  <pageMargins left="0.7" right="0.7" top="0.78740157499999996" bottom="0.78740157499999996"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22CAC-F3CE-4D17-8E73-29BA8D289950}">
  <sheetPr>
    <tabColor theme="4" tint="0.79998168889431442"/>
  </sheetPr>
  <dimension ref="A10:N31"/>
  <sheetViews>
    <sheetView showGridLines="0" workbookViewId="0">
      <selection activeCell="G36" sqref="G36"/>
    </sheetView>
  </sheetViews>
  <sheetFormatPr defaultColWidth="11.42578125" defaultRowHeight="15"/>
  <cols>
    <col min="2" max="2" width="14.28515625" customWidth="1"/>
  </cols>
  <sheetData>
    <row r="10" spans="1:14">
      <c r="A10" s="138" t="s">
        <v>63</v>
      </c>
      <c r="B10" s="138"/>
      <c r="C10" s="138"/>
      <c r="D10" s="138"/>
      <c r="E10" s="138"/>
      <c r="F10" s="138"/>
      <c r="G10" s="138"/>
      <c r="H10" s="138"/>
      <c r="I10" s="138"/>
      <c r="J10" s="138"/>
      <c r="K10" s="138"/>
      <c r="L10" s="138"/>
      <c r="M10" s="138"/>
      <c r="N10" s="138"/>
    </row>
    <row r="11" spans="1:14" ht="15.75" thickBot="1"/>
    <row r="12" spans="1:14" ht="15.75" thickBot="1">
      <c r="A12" s="139" t="s">
        <v>57</v>
      </c>
      <c r="B12" s="140"/>
      <c r="C12" s="141" t="s">
        <v>64</v>
      </c>
      <c r="D12" s="142"/>
      <c r="E12" s="142"/>
      <c r="F12" s="142"/>
      <c r="G12" s="142"/>
      <c r="H12" s="142"/>
      <c r="I12" s="142"/>
      <c r="J12" s="142"/>
      <c r="K12" s="142"/>
      <c r="L12" s="142"/>
      <c r="M12" s="142"/>
      <c r="N12" s="143"/>
    </row>
    <row r="13" spans="1:14">
      <c r="C13" s="144"/>
      <c r="D13" s="145"/>
      <c r="E13" s="145"/>
      <c r="F13" s="145"/>
      <c r="G13" s="145"/>
      <c r="H13" s="145"/>
      <c r="I13" s="145"/>
      <c r="J13" s="145"/>
      <c r="K13" s="145"/>
      <c r="L13" s="145"/>
      <c r="M13" s="145"/>
      <c r="N13" s="146"/>
    </row>
    <row r="14" spans="1:14">
      <c r="C14" s="144"/>
      <c r="D14" s="145"/>
      <c r="E14" s="145"/>
      <c r="F14" s="145"/>
      <c r="G14" s="145"/>
      <c r="H14" s="145"/>
      <c r="I14" s="145"/>
      <c r="J14" s="145"/>
      <c r="K14" s="145"/>
      <c r="L14" s="145"/>
      <c r="M14" s="145"/>
      <c r="N14" s="146"/>
    </row>
    <row r="15" spans="1:14">
      <c r="C15" s="144"/>
      <c r="D15" s="145"/>
      <c r="E15" s="145"/>
      <c r="F15" s="145"/>
      <c r="G15" s="145"/>
      <c r="H15" s="145"/>
      <c r="I15" s="145"/>
      <c r="J15" s="145"/>
      <c r="K15" s="145"/>
      <c r="L15" s="145"/>
      <c r="M15" s="145"/>
      <c r="N15" s="146"/>
    </row>
    <row r="16" spans="1:14">
      <c r="C16" s="144"/>
      <c r="D16" s="145"/>
      <c r="E16" s="145"/>
      <c r="F16" s="145"/>
      <c r="G16" s="145"/>
      <c r="H16" s="145"/>
      <c r="I16" s="145"/>
      <c r="J16" s="145"/>
      <c r="K16" s="145"/>
      <c r="L16" s="145"/>
      <c r="M16" s="145"/>
      <c r="N16" s="146"/>
    </row>
    <row r="17" spans="1:14" ht="32.25" customHeight="1" thickBot="1">
      <c r="C17" s="147"/>
      <c r="D17" s="148"/>
      <c r="E17" s="148"/>
      <c r="F17" s="148"/>
      <c r="G17" s="148"/>
      <c r="H17" s="148"/>
      <c r="I17" s="148"/>
      <c r="J17" s="148"/>
      <c r="K17" s="148"/>
      <c r="L17" s="148"/>
      <c r="M17" s="148"/>
      <c r="N17" s="149"/>
    </row>
    <row r="20" spans="1:14" ht="15.75" thickBot="1"/>
    <row r="21" spans="1:14" ht="15.75" thickBot="1">
      <c r="A21" s="139" t="s">
        <v>52</v>
      </c>
      <c r="B21" s="140"/>
      <c r="C21" s="141" t="s">
        <v>65</v>
      </c>
      <c r="D21" s="142"/>
      <c r="E21" s="142"/>
      <c r="F21" s="142"/>
      <c r="G21" s="142"/>
      <c r="H21" s="142"/>
      <c r="I21" s="142"/>
      <c r="J21" s="142"/>
      <c r="K21" s="142"/>
      <c r="L21" s="142"/>
      <c r="M21" s="142"/>
      <c r="N21" s="143"/>
    </row>
    <row r="22" spans="1:14">
      <c r="C22" s="144"/>
      <c r="D22" s="145"/>
      <c r="E22" s="145"/>
      <c r="F22" s="145"/>
      <c r="G22" s="145"/>
      <c r="H22" s="145"/>
      <c r="I22" s="145"/>
      <c r="J22" s="145"/>
      <c r="K22" s="145"/>
      <c r="L22" s="145"/>
      <c r="M22" s="145"/>
      <c r="N22" s="146"/>
    </row>
    <row r="23" spans="1:14">
      <c r="C23" s="144"/>
      <c r="D23" s="145"/>
      <c r="E23" s="145"/>
      <c r="F23" s="145"/>
      <c r="G23" s="145"/>
      <c r="H23" s="145"/>
      <c r="I23" s="145"/>
      <c r="J23" s="145"/>
      <c r="K23" s="145"/>
      <c r="L23" s="145"/>
      <c r="M23" s="145"/>
      <c r="N23" s="146"/>
    </row>
    <row r="24" spans="1:14">
      <c r="C24" s="144"/>
      <c r="D24" s="145"/>
      <c r="E24" s="145"/>
      <c r="F24" s="145"/>
      <c r="G24" s="145"/>
      <c r="H24" s="145"/>
      <c r="I24" s="145"/>
      <c r="J24" s="145"/>
      <c r="K24" s="145"/>
      <c r="L24" s="145"/>
      <c r="M24" s="145"/>
      <c r="N24" s="146"/>
    </row>
    <row r="25" spans="1:14">
      <c r="C25" s="144"/>
      <c r="D25" s="145"/>
      <c r="E25" s="145"/>
      <c r="F25" s="145"/>
      <c r="G25" s="145"/>
      <c r="H25" s="145"/>
      <c r="I25" s="145"/>
      <c r="J25" s="145"/>
      <c r="K25" s="145"/>
      <c r="L25" s="145"/>
      <c r="M25" s="145"/>
      <c r="N25" s="146"/>
    </row>
    <row r="26" spans="1:14" ht="48" customHeight="1" thickBot="1">
      <c r="C26" s="147"/>
      <c r="D26" s="148"/>
      <c r="E26" s="148"/>
      <c r="F26" s="148"/>
      <c r="G26" s="148"/>
      <c r="H26" s="148"/>
      <c r="I26" s="148"/>
      <c r="J26" s="148"/>
      <c r="K26" s="148"/>
      <c r="L26" s="148"/>
      <c r="M26" s="148"/>
      <c r="N26" s="149"/>
    </row>
    <row r="30" spans="1:14" ht="15.75" thickBot="1"/>
    <row r="31" spans="1:14" ht="63.75" customHeight="1" thickBot="1">
      <c r="A31" s="133" t="s">
        <v>66</v>
      </c>
      <c r="B31" s="134"/>
      <c r="C31" s="135" t="s">
        <v>67</v>
      </c>
      <c r="D31" s="136"/>
      <c r="E31" s="136"/>
      <c r="F31" s="136"/>
      <c r="G31" s="136"/>
      <c r="H31" s="136"/>
      <c r="I31" s="136"/>
      <c r="J31" s="136"/>
      <c r="K31" s="136"/>
      <c r="L31" s="136"/>
      <c r="M31" s="136"/>
      <c r="N31" s="137"/>
    </row>
  </sheetData>
  <mergeCells count="7">
    <mergeCell ref="A31:B31"/>
    <mergeCell ref="C31:N31"/>
    <mergeCell ref="A10:N10"/>
    <mergeCell ref="A12:B12"/>
    <mergeCell ref="C12:N17"/>
    <mergeCell ref="A21:B21"/>
    <mergeCell ref="C21:N26"/>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0B05C-8DFF-4D15-8608-521CB250E4A2}">
  <sheetPr>
    <tabColor theme="2"/>
  </sheetPr>
  <dimension ref="A9:W140"/>
  <sheetViews>
    <sheetView showFormulas="1" showGridLines="0" tabSelected="1" zoomScale="70" zoomScaleNormal="70" workbookViewId="0">
      <selection activeCell="G5" sqref="G5"/>
    </sheetView>
  </sheetViews>
  <sheetFormatPr defaultColWidth="11.42578125" defaultRowHeight="15"/>
  <cols>
    <col min="1" max="1" width="16.140625" customWidth="1"/>
    <col min="2" max="2" width="13.5703125" customWidth="1"/>
    <col min="3" max="3" width="14.28515625" bestFit="1" customWidth="1"/>
    <col min="5" max="5" width="10.85546875" customWidth="1"/>
    <col min="6" max="6" width="12.42578125" customWidth="1"/>
    <col min="15" max="15" width="12" bestFit="1" customWidth="1"/>
  </cols>
  <sheetData>
    <row r="9" spans="1:16">
      <c r="A9" s="45" t="s">
        <v>19</v>
      </c>
      <c r="B9" s="46" t="s">
        <v>20</v>
      </c>
    </row>
    <row r="13" spans="1:16" ht="28.5">
      <c r="A13" s="129" t="s">
        <v>21</v>
      </c>
      <c r="B13" s="129"/>
      <c r="C13" s="129"/>
      <c r="D13" s="129"/>
      <c r="E13" s="129"/>
      <c r="F13" s="129"/>
      <c r="G13" s="129"/>
      <c r="H13" s="129"/>
      <c r="I13" s="129"/>
      <c r="J13" s="129"/>
      <c r="K13" s="129"/>
      <c r="L13" s="129"/>
      <c r="M13" s="129"/>
      <c r="N13" s="129"/>
      <c r="O13" s="129"/>
      <c r="P13" s="129"/>
    </row>
    <row r="15" spans="1:16" ht="15.75" thickBot="1">
      <c r="A15" s="4"/>
      <c r="B15" s="4"/>
      <c r="C15" s="4"/>
      <c r="D15" s="4"/>
      <c r="E15" s="4"/>
      <c r="F15" s="4"/>
      <c r="G15" s="4"/>
      <c r="H15" s="4"/>
      <c r="I15" s="4"/>
      <c r="J15" s="4"/>
      <c r="K15" s="4"/>
      <c r="L15" s="4"/>
      <c r="M15" s="4"/>
    </row>
    <row r="16" spans="1:16" ht="15.75" thickTop="1">
      <c r="A16" s="127" t="s">
        <v>22</v>
      </c>
      <c r="B16" s="47"/>
      <c r="C16" s="47" t="s">
        <v>23</v>
      </c>
      <c r="D16" s="23">
        <v>5010</v>
      </c>
      <c r="E16" s="47"/>
      <c r="F16" s="47" t="s">
        <v>24</v>
      </c>
      <c r="G16" s="113" t="s">
        <v>10</v>
      </c>
      <c r="H16" s="47"/>
      <c r="I16" s="115" t="s">
        <v>25</v>
      </c>
      <c r="J16" s="113" t="s">
        <v>26</v>
      </c>
      <c r="K16" s="47"/>
      <c r="L16" s="47"/>
      <c r="M16" s="115" t="s">
        <v>27</v>
      </c>
      <c r="N16" s="24" t="s">
        <v>28</v>
      </c>
    </row>
    <row r="17" spans="1:23" ht="15" customHeight="1">
      <c r="A17" s="128"/>
      <c r="B17" s="47"/>
      <c r="C17" s="47" t="s">
        <v>23</v>
      </c>
      <c r="D17" s="23">
        <v>5020</v>
      </c>
      <c r="E17" s="47"/>
      <c r="F17" s="47" t="s">
        <v>29</v>
      </c>
      <c r="G17" s="113" t="s">
        <v>14</v>
      </c>
      <c r="H17" s="47"/>
      <c r="I17" s="115" t="s">
        <v>30</v>
      </c>
      <c r="J17" s="113" t="s">
        <v>26</v>
      </c>
      <c r="K17" s="47"/>
      <c r="L17" s="47"/>
      <c r="M17" s="115" t="s">
        <v>31</v>
      </c>
      <c r="N17" s="25">
        <v>2020</v>
      </c>
    </row>
    <row r="18" spans="1:23" ht="15.75" thickBot="1">
      <c r="A18" s="114" t="s">
        <v>32</v>
      </c>
      <c r="B18" s="114"/>
      <c r="C18" s="21" t="s">
        <v>33</v>
      </c>
      <c r="D18" s="21" t="s">
        <v>33</v>
      </c>
      <c r="E18" s="21"/>
      <c r="F18" s="21"/>
      <c r="G18" s="21"/>
      <c r="H18" s="21"/>
      <c r="I18" s="21"/>
      <c r="J18" s="21"/>
      <c r="K18" s="21"/>
      <c r="L18" s="21"/>
      <c r="M18" s="21"/>
      <c r="N18" s="22"/>
    </row>
    <row r="19" spans="1:23" ht="15.75" thickTop="1"/>
    <row r="20" spans="1:23">
      <c r="N20" s="88" t="str">
        <f>CONCATENATE("Verantwortung: Herr ",$J$16)</f>
        <v>Verantwortung: Herr Fennen</v>
      </c>
      <c r="O20" s="46"/>
      <c r="P20" s="46"/>
    </row>
    <row r="21" spans="1:23" ht="12" customHeight="1">
      <c r="N21" s="88" t="str">
        <f>CONCATENATE("Monat: ",N16," ",N17,)</f>
        <v>Monat: Februar 2020</v>
      </c>
      <c r="O21" s="46"/>
      <c r="P21" s="46"/>
      <c r="Q21" s="20"/>
      <c r="R21" s="20"/>
      <c r="S21" s="20"/>
      <c r="T21" s="20"/>
      <c r="U21" s="20"/>
      <c r="V21" s="20"/>
      <c r="W21" s="20"/>
    </row>
    <row r="22" spans="1:23" ht="15.75" thickBot="1"/>
    <row r="23" spans="1:23" ht="19.5" thickTop="1">
      <c r="A23" s="130" t="str">
        <f>CONCATENATE(C16,D16,G16)</f>
        <v>Kostenstelle:5010Sägen I</v>
      </c>
      <c r="B23" s="131"/>
      <c r="C23" s="17">
        <v>43831</v>
      </c>
      <c r="D23" s="18">
        <v>43862</v>
      </c>
      <c r="E23" s="18">
        <v>43891</v>
      </c>
      <c r="F23" s="18">
        <v>43922</v>
      </c>
      <c r="G23" s="18">
        <v>43952</v>
      </c>
      <c r="H23" s="18">
        <v>43983</v>
      </c>
      <c r="I23" s="18">
        <v>44013</v>
      </c>
      <c r="J23" s="19">
        <v>44044</v>
      </c>
      <c r="K23" s="18">
        <v>44075</v>
      </c>
      <c r="L23" s="18">
        <v>44105</v>
      </c>
      <c r="M23" s="18">
        <v>44136</v>
      </c>
      <c r="N23" s="19">
        <v>44166</v>
      </c>
      <c r="O23" s="84" t="s">
        <v>34</v>
      </c>
      <c r="P23" s="86" t="s">
        <v>35</v>
      </c>
    </row>
    <row r="24" spans="1:23" ht="7.5" customHeight="1">
      <c r="A24" s="1"/>
      <c r="B24" s="12"/>
      <c r="C24" s="5"/>
      <c r="D24" s="7"/>
      <c r="E24" s="7"/>
      <c r="F24" s="7"/>
      <c r="G24" s="7"/>
      <c r="H24" s="7"/>
      <c r="I24" s="7"/>
      <c r="J24" s="7"/>
      <c r="K24" s="7"/>
      <c r="L24" s="7"/>
      <c r="M24" s="7"/>
      <c r="O24" s="42"/>
      <c r="P24" s="43"/>
    </row>
    <row r="25" spans="1:23">
      <c r="A25" s="1" t="s">
        <v>36</v>
      </c>
      <c r="B25" s="13" t="s">
        <v>11</v>
      </c>
      <c r="C25" s="9">
        <v>40000</v>
      </c>
      <c r="D25" s="73">
        <v>41000</v>
      </c>
      <c r="E25" s="10">
        <v>42000</v>
      </c>
      <c r="F25" s="10">
        <v>43000</v>
      </c>
      <c r="G25" s="10">
        <v>41500</v>
      </c>
      <c r="H25" s="10">
        <v>42500</v>
      </c>
      <c r="I25" s="10">
        <v>44000</v>
      </c>
      <c r="J25" s="10">
        <v>43500</v>
      </c>
      <c r="K25" s="10">
        <v>41500</v>
      </c>
      <c r="L25" s="10">
        <v>42500</v>
      </c>
      <c r="M25" s="10">
        <v>43000</v>
      </c>
      <c r="N25" s="11">
        <v>44000</v>
      </c>
      <c r="O25" s="27">
        <f>SUMIF($C$18:$N$18,"x",C25:N25)</f>
        <v>81000</v>
      </c>
      <c r="P25" s="30">
        <f>SUM(C25:N25)</f>
        <v>508500</v>
      </c>
    </row>
    <row r="26" spans="1:23">
      <c r="A26" s="1"/>
      <c r="B26" s="14" t="s">
        <v>12</v>
      </c>
      <c r="C26" s="51">
        <v>41000</v>
      </c>
      <c r="D26" s="76">
        <v>41500</v>
      </c>
      <c r="E26" s="52"/>
      <c r="F26" s="52"/>
      <c r="G26" s="52"/>
      <c r="H26" s="52"/>
      <c r="I26" s="52"/>
      <c r="J26" s="52"/>
      <c r="K26" s="52"/>
      <c r="L26" s="52"/>
      <c r="M26" s="52"/>
      <c r="N26" s="53"/>
      <c r="O26" s="28">
        <f>SUMIF($C$18:$N$18,"x",C26:N26)</f>
        <v>82500</v>
      </c>
      <c r="P26" s="36"/>
    </row>
    <row r="27" spans="1:23">
      <c r="A27" s="1"/>
      <c r="B27" s="15" t="s">
        <v>37</v>
      </c>
      <c r="C27" s="50">
        <f>IF(C26&lt;&gt;0,C26-C25,0)</f>
        <v>1000</v>
      </c>
      <c r="D27" s="26">
        <f t="shared" ref="D27:N27" si="0">IF(D26&lt;&gt;0,D26-D25,0)</f>
        <v>500</v>
      </c>
      <c r="E27" s="50">
        <f t="shared" si="0"/>
        <v>0</v>
      </c>
      <c r="F27" s="50">
        <f t="shared" si="0"/>
        <v>0</v>
      </c>
      <c r="G27" s="50">
        <f t="shared" si="0"/>
        <v>0</v>
      </c>
      <c r="H27" s="50">
        <f t="shared" si="0"/>
        <v>0</v>
      </c>
      <c r="I27" s="50">
        <f t="shared" si="0"/>
        <v>0</v>
      </c>
      <c r="J27" s="50">
        <f t="shared" si="0"/>
        <v>0</v>
      </c>
      <c r="K27" s="50">
        <f t="shared" si="0"/>
        <v>0</v>
      </c>
      <c r="L27" s="50">
        <f t="shared" si="0"/>
        <v>0</v>
      </c>
      <c r="M27" s="50">
        <f t="shared" si="0"/>
        <v>0</v>
      </c>
      <c r="N27" s="50">
        <f t="shared" si="0"/>
        <v>0</v>
      </c>
      <c r="O27" s="29">
        <f>SUMIF($C$18:$N$18,"x",C27:N27)</f>
        <v>1500</v>
      </c>
      <c r="P27" s="43"/>
    </row>
    <row r="28" spans="1:23">
      <c r="A28" s="1"/>
      <c r="B28" s="13"/>
      <c r="C28" s="5"/>
      <c r="D28" s="7"/>
      <c r="E28" s="7"/>
      <c r="F28" s="7"/>
      <c r="G28" s="7"/>
      <c r="H28" s="7"/>
      <c r="I28" s="7"/>
      <c r="J28" s="7"/>
      <c r="K28" s="7"/>
      <c r="L28" s="7"/>
      <c r="M28" s="7"/>
      <c r="O28" s="42"/>
      <c r="P28" s="43"/>
    </row>
    <row r="29" spans="1:23">
      <c r="A29" s="1" t="s">
        <v>38</v>
      </c>
      <c r="B29" s="13" t="s">
        <v>39</v>
      </c>
      <c r="C29" s="54">
        <f>C36*C34</f>
        <v>-2222.2222222222222</v>
      </c>
      <c r="D29" s="31">
        <f t="shared" ref="D29:N29" si="1">D36*D34</f>
        <v>-1025</v>
      </c>
      <c r="E29" s="54">
        <f t="shared" si="1"/>
        <v>0</v>
      </c>
      <c r="F29" s="54">
        <f t="shared" si="1"/>
        <v>0</v>
      </c>
      <c r="G29" s="54">
        <f t="shared" si="1"/>
        <v>0</v>
      </c>
      <c r="H29" s="54">
        <f t="shared" si="1"/>
        <v>0</v>
      </c>
      <c r="I29" s="54">
        <f t="shared" si="1"/>
        <v>0</v>
      </c>
      <c r="J29" s="54">
        <f t="shared" si="1"/>
        <v>0</v>
      </c>
      <c r="K29" s="54">
        <f t="shared" si="1"/>
        <v>0</v>
      </c>
      <c r="L29" s="54">
        <f t="shared" si="1"/>
        <v>0</v>
      </c>
      <c r="M29" s="54">
        <f t="shared" si="1"/>
        <v>0</v>
      </c>
      <c r="N29" s="54">
        <f t="shared" si="1"/>
        <v>0</v>
      </c>
      <c r="O29" s="32">
        <f>SUM(C29:N29)</f>
        <v>-3247.2222222222222</v>
      </c>
      <c r="P29" s="33">
        <f>SUM(C29:N29)</f>
        <v>-3247.2222222222222</v>
      </c>
    </row>
    <row r="30" spans="1:23">
      <c r="A30" s="2" t="s">
        <v>40</v>
      </c>
      <c r="B30" s="14" t="s">
        <v>41</v>
      </c>
      <c r="C30" s="55">
        <f>C33*C38</f>
        <v>3222.2222222222226</v>
      </c>
      <c r="D30" s="34">
        <f t="shared" ref="D30:N30" si="2">D33*D38</f>
        <v>1524.9999999999995</v>
      </c>
      <c r="E30" s="55">
        <f t="shared" si="2"/>
        <v>0</v>
      </c>
      <c r="F30" s="55">
        <f t="shared" si="2"/>
        <v>0</v>
      </c>
      <c r="G30" s="55">
        <f t="shared" si="2"/>
        <v>0</v>
      </c>
      <c r="H30" s="55">
        <f t="shared" si="2"/>
        <v>0</v>
      </c>
      <c r="I30" s="55">
        <f t="shared" si="2"/>
        <v>0</v>
      </c>
      <c r="J30" s="55">
        <f t="shared" si="2"/>
        <v>0</v>
      </c>
      <c r="K30" s="55">
        <f t="shared" si="2"/>
        <v>0</v>
      </c>
      <c r="L30" s="55">
        <f t="shared" si="2"/>
        <v>0</v>
      </c>
      <c r="M30" s="55">
        <f t="shared" si="2"/>
        <v>0</v>
      </c>
      <c r="N30" s="55">
        <f t="shared" si="2"/>
        <v>0</v>
      </c>
      <c r="O30" s="35">
        <f>SUM(C30:N30)</f>
        <v>4747.2222222222226</v>
      </c>
      <c r="P30" s="35">
        <f>SUM(D30:O30)</f>
        <v>6272.2222222222226</v>
      </c>
    </row>
    <row r="31" spans="1:23">
      <c r="A31" s="1"/>
      <c r="B31" s="13"/>
      <c r="C31" s="56"/>
      <c r="D31" s="57"/>
      <c r="E31" s="57"/>
      <c r="F31" s="57"/>
      <c r="G31" s="57"/>
      <c r="H31" s="57"/>
      <c r="I31" s="57"/>
      <c r="J31" s="57"/>
      <c r="K31" s="57"/>
      <c r="L31" s="57"/>
      <c r="M31" s="57"/>
      <c r="N31" s="58"/>
      <c r="O31" s="42"/>
      <c r="P31" s="43"/>
    </row>
    <row r="32" spans="1:23">
      <c r="A32" s="1" t="s">
        <v>42</v>
      </c>
      <c r="B32" s="13" t="s">
        <v>11</v>
      </c>
      <c r="C32" s="56">
        <v>900</v>
      </c>
      <c r="D32" s="74">
        <v>800</v>
      </c>
      <c r="E32" s="57">
        <v>1000</v>
      </c>
      <c r="F32" s="57">
        <v>900</v>
      </c>
      <c r="G32" s="57">
        <v>800</v>
      </c>
      <c r="H32" s="57">
        <v>800</v>
      </c>
      <c r="I32" s="57">
        <v>900</v>
      </c>
      <c r="J32" s="57">
        <v>950</v>
      </c>
      <c r="K32" s="57">
        <v>1000</v>
      </c>
      <c r="L32" s="57">
        <v>950</v>
      </c>
      <c r="M32" s="57">
        <v>850</v>
      </c>
      <c r="N32" s="59">
        <v>800</v>
      </c>
      <c r="O32" s="30">
        <f>SUMIF($C$18:$N$18,"x",C32:N32)</f>
        <v>1700</v>
      </c>
      <c r="P32" s="30">
        <f>SUM(C32:N32)</f>
        <v>10650</v>
      </c>
    </row>
    <row r="33" spans="1:16">
      <c r="A33" s="2" t="s">
        <v>43</v>
      </c>
      <c r="B33" s="14" t="s">
        <v>12</v>
      </c>
      <c r="C33" s="60">
        <v>850</v>
      </c>
      <c r="D33" s="75">
        <v>780</v>
      </c>
      <c r="E33" s="52"/>
      <c r="F33" s="52"/>
      <c r="G33" s="52"/>
      <c r="H33" s="52"/>
      <c r="I33" s="52"/>
      <c r="J33" s="52"/>
      <c r="K33" s="52"/>
      <c r="L33" s="52"/>
      <c r="M33" s="52"/>
      <c r="N33" s="53"/>
      <c r="O33" s="28">
        <f>SUMIF($C$18:$N$18,"x",C33:N33)</f>
        <v>1630</v>
      </c>
      <c r="P33" s="36">
        <f>SUM(C33:N33)</f>
        <v>1630</v>
      </c>
    </row>
    <row r="34" spans="1:16">
      <c r="A34" s="1"/>
      <c r="B34" s="15" t="s">
        <v>37</v>
      </c>
      <c r="C34" s="50">
        <f>IF(C33&lt;&gt;0,C33-C32,0)</f>
        <v>-50</v>
      </c>
      <c r="D34" s="26">
        <f t="shared" ref="D34:N34" si="3">IF(D33&lt;&gt;0,D33-D32,0)</f>
        <v>-20</v>
      </c>
      <c r="E34" s="50">
        <f t="shared" si="3"/>
        <v>0</v>
      </c>
      <c r="F34" s="50">
        <f t="shared" si="3"/>
        <v>0</v>
      </c>
      <c r="G34" s="50">
        <f t="shared" si="3"/>
        <v>0</v>
      </c>
      <c r="H34" s="50">
        <f t="shared" si="3"/>
        <v>0</v>
      </c>
      <c r="I34" s="50">
        <f t="shared" si="3"/>
        <v>0</v>
      </c>
      <c r="J34" s="50">
        <f t="shared" si="3"/>
        <v>0</v>
      </c>
      <c r="K34" s="50">
        <f t="shared" si="3"/>
        <v>0</v>
      </c>
      <c r="L34" s="50">
        <f t="shared" si="3"/>
        <v>0</v>
      </c>
      <c r="M34" s="50">
        <f t="shared" si="3"/>
        <v>0</v>
      </c>
      <c r="N34" s="61">
        <f t="shared" si="3"/>
        <v>0</v>
      </c>
      <c r="O34" s="37">
        <f>SUMIF($C$18:$N$18,"x",C34:N34)</f>
        <v>-70</v>
      </c>
      <c r="P34" s="37"/>
    </row>
    <row r="35" spans="1:16">
      <c r="A35" s="1"/>
      <c r="B35" s="13"/>
      <c r="C35" s="56"/>
      <c r="D35" s="57"/>
      <c r="E35" s="57"/>
      <c r="F35" s="57"/>
      <c r="G35" s="57"/>
      <c r="H35" s="57"/>
      <c r="I35" s="57"/>
      <c r="J35" s="57"/>
      <c r="K35" s="57"/>
      <c r="L35" s="57"/>
      <c r="M35" s="57"/>
      <c r="N35" s="58"/>
      <c r="O35" s="42"/>
      <c r="P35" s="43"/>
    </row>
    <row r="36" spans="1:16">
      <c r="A36" s="1" t="s">
        <v>44</v>
      </c>
      <c r="B36" s="13" t="s">
        <v>11</v>
      </c>
      <c r="C36" s="54">
        <f>IF(C32&lt;&gt;0,C25/C32,0)</f>
        <v>44.444444444444443</v>
      </c>
      <c r="D36" s="31">
        <f t="shared" ref="D36:P37" si="4">IF(D32&lt;&gt;0,D25/D32,0)</f>
        <v>51.25</v>
      </c>
      <c r="E36" s="54">
        <f t="shared" si="4"/>
        <v>42</v>
      </c>
      <c r="F36" s="54">
        <f t="shared" si="4"/>
        <v>47.777777777777779</v>
      </c>
      <c r="G36" s="54">
        <f t="shared" si="4"/>
        <v>51.875</v>
      </c>
      <c r="H36" s="54">
        <f t="shared" si="4"/>
        <v>53.125</v>
      </c>
      <c r="I36" s="54">
        <f t="shared" si="4"/>
        <v>48.888888888888886</v>
      </c>
      <c r="J36" s="54">
        <f t="shared" si="4"/>
        <v>45.789473684210527</v>
      </c>
      <c r="K36" s="54">
        <f t="shared" si="4"/>
        <v>41.5</v>
      </c>
      <c r="L36" s="54">
        <f t="shared" si="4"/>
        <v>44.736842105263158</v>
      </c>
      <c r="M36" s="54">
        <f t="shared" si="4"/>
        <v>50.588235294117645</v>
      </c>
      <c r="N36" s="62">
        <f t="shared" si="4"/>
        <v>55</v>
      </c>
      <c r="O36" s="32">
        <f t="shared" si="4"/>
        <v>47.647058823529413</v>
      </c>
      <c r="P36" s="33">
        <f>AVERAGE(C36:N36)</f>
        <v>48.081305182891867</v>
      </c>
    </row>
    <row r="37" spans="1:16">
      <c r="A37" s="2" t="s">
        <v>45</v>
      </c>
      <c r="B37" s="14" t="s">
        <v>12</v>
      </c>
      <c r="C37" s="55">
        <f>IF(C33&lt;&gt;0,C26/C33,0)</f>
        <v>48.235294117647058</v>
      </c>
      <c r="D37" s="34">
        <f t="shared" si="4"/>
        <v>53.205128205128204</v>
      </c>
      <c r="E37" s="55">
        <f t="shared" si="4"/>
        <v>0</v>
      </c>
      <c r="F37" s="55">
        <f t="shared" si="4"/>
        <v>0</v>
      </c>
      <c r="G37" s="55">
        <f t="shared" si="4"/>
        <v>0</v>
      </c>
      <c r="H37" s="55">
        <f t="shared" si="4"/>
        <v>0</v>
      </c>
      <c r="I37" s="55">
        <f t="shared" si="4"/>
        <v>0</v>
      </c>
      <c r="J37" s="55">
        <f t="shared" si="4"/>
        <v>0</v>
      </c>
      <c r="K37" s="55">
        <f t="shared" si="4"/>
        <v>0</v>
      </c>
      <c r="L37" s="55">
        <f t="shared" si="4"/>
        <v>0</v>
      </c>
      <c r="M37" s="55">
        <f t="shared" si="4"/>
        <v>0</v>
      </c>
      <c r="N37" s="63">
        <f t="shared" si="4"/>
        <v>0</v>
      </c>
      <c r="O37" s="35">
        <f t="shared" si="4"/>
        <v>50.613496932515339</v>
      </c>
      <c r="P37" s="35">
        <f t="shared" si="4"/>
        <v>0</v>
      </c>
    </row>
    <row r="38" spans="1:16">
      <c r="A38" s="1"/>
      <c r="B38" s="15" t="s">
        <v>37</v>
      </c>
      <c r="C38" s="64">
        <f>IF(C37&lt;&gt;0,C37-C36,0)</f>
        <v>3.7908496732026151</v>
      </c>
      <c r="D38" s="38">
        <f t="shared" ref="D38:O38" si="5">IF(D37&lt;&gt;0,D37-D36,0)</f>
        <v>1.9551282051282044</v>
      </c>
      <c r="E38" s="64">
        <f t="shared" si="5"/>
        <v>0</v>
      </c>
      <c r="F38" s="64">
        <f t="shared" si="5"/>
        <v>0</v>
      </c>
      <c r="G38" s="64">
        <f t="shared" si="5"/>
        <v>0</v>
      </c>
      <c r="H38" s="64">
        <f t="shared" si="5"/>
        <v>0</v>
      </c>
      <c r="I38" s="64">
        <f t="shared" si="5"/>
        <v>0</v>
      </c>
      <c r="J38" s="64">
        <f t="shared" si="5"/>
        <v>0</v>
      </c>
      <c r="K38" s="64">
        <f t="shared" si="5"/>
        <v>0</v>
      </c>
      <c r="L38" s="64">
        <f t="shared" si="5"/>
        <v>0</v>
      </c>
      <c r="M38" s="64">
        <f t="shared" si="5"/>
        <v>0</v>
      </c>
      <c r="N38" s="65">
        <f t="shared" si="5"/>
        <v>0</v>
      </c>
      <c r="O38" s="39">
        <f t="shared" si="5"/>
        <v>2.9664381089859262</v>
      </c>
      <c r="P38" s="40">
        <f>SUM(C38:N38)</f>
        <v>5.7459778783308195</v>
      </c>
    </row>
    <row r="39" spans="1:16">
      <c r="A39" s="1"/>
      <c r="B39" s="13"/>
      <c r="C39" s="56"/>
      <c r="D39" s="57"/>
      <c r="E39" s="57"/>
      <c r="F39" s="57"/>
      <c r="G39" s="57"/>
      <c r="H39" s="57"/>
      <c r="I39" s="57"/>
      <c r="J39" s="57"/>
      <c r="K39" s="57"/>
      <c r="L39" s="57"/>
      <c r="M39" s="57"/>
      <c r="N39" s="58"/>
      <c r="O39" s="42"/>
      <c r="P39" s="43"/>
    </row>
    <row r="40" spans="1:16">
      <c r="A40" s="1" t="s">
        <v>46</v>
      </c>
      <c r="B40" s="13" t="s">
        <v>11</v>
      </c>
      <c r="C40" s="56">
        <v>25</v>
      </c>
      <c r="D40" s="74">
        <v>22</v>
      </c>
      <c r="E40" s="57"/>
      <c r="F40" s="57"/>
      <c r="G40" s="57"/>
      <c r="H40" s="57"/>
      <c r="I40" s="57">
        <v>2</v>
      </c>
      <c r="J40" s="57"/>
      <c r="K40" s="57">
        <v>10</v>
      </c>
      <c r="L40" s="57"/>
      <c r="M40" s="57"/>
      <c r="N40" s="58"/>
      <c r="O40" s="42">
        <f>SUMIF($C$18:$N$18,"x",C40:N40)</f>
        <v>47</v>
      </c>
      <c r="P40" s="43">
        <f>SUM(C40:N40)</f>
        <v>59</v>
      </c>
    </row>
    <row r="41" spans="1:16">
      <c r="A41" s="2" t="s">
        <v>47</v>
      </c>
      <c r="B41" s="14" t="s">
        <v>12</v>
      </c>
      <c r="C41" s="60">
        <v>19</v>
      </c>
      <c r="D41" s="75">
        <v>24</v>
      </c>
      <c r="E41" s="52"/>
      <c r="F41" s="52"/>
      <c r="G41" s="52"/>
      <c r="H41" s="52"/>
      <c r="I41" s="52"/>
      <c r="J41" s="52"/>
      <c r="K41" s="52"/>
      <c r="L41" s="52"/>
      <c r="M41" s="52"/>
      <c r="N41" s="66"/>
      <c r="O41" s="42">
        <f>SUMIF($C$18:$N$18,"x",C41:N41)</f>
        <v>43</v>
      </c>
      <c r="P41" s="44">
        <f>SUM(C41:N41)</f>
        <v>43</v>
      </c>
    </row>
    <row r="42" spans="1:16">
      <c r="A42" s="1"/>
      <c r="B42" s="15" t="s">
        <v>37</v>
      </c>
      <c r="C42" s="50">
        <f>IF(C18="x",C41-C40,0)</f>
        <v>-6</v>
      </c>
      <c r="D42" s="26">
        <f t="shared" ref="D42:N42" si="6">IF(D18="x",D41-D40,0)</f>
        <v>2</v>
      </c>
      <c r="E42" s="50">
        <f t="shared" si="6"/>
        <v>0</v>
      </c>
      <c r="F42" s="50">
        <f t="shared" si="6"/>
        <v>0</v>
      </c>
      <c r="G42" s="50">
        <f t="shared" si="6"/>
        <v>0</v>
      </c>
      <c r="H42" s="50">
        <f t="shared" si="6"/>
        <v>0</v>
      </c>
      <c r="I42" s="50">
        <f t="shared" si="6"/>
        <v>0</v>
      </c>
      <c r="J42" s="50">
        <f t="shared" si="6"/>
        <v>0</v>
      </c>
      <c r="K42" s="50">
        <f t="shared" si="6"/>
        <v>0</v>
      </c>
      <c r="L42" s="50">
        <f t="shared" si="6"/>
        <v>0</v>
      </c>
      <c r="M42" s="50">
        <f t="shared" si="6"/>
        <v>0</v>
      </c>
      <c r="N42" s="50">
        <f t="shared" si="6"/>
        <v>0</v>
      </c>
      <c r="O42" s="41">
        <f>O41-O40</f>
        <v>-4</v>
      </c>
      <c r="P42" s="37">
        <f>P41-P40</f>
        <v>-16</v>
      </c>
    </row>
    <row r="43" spans="1:16" ht="15.75" thickBot="1">
      <c r="A43" s="3"/>
      <c r="B43" s="16"/>
      <c r="C43" s="6"/>
      <c r="D43" s="8"/>
      <c r="E43" s="8"/>
      <c r="F43" s="8"/>
      <c r="G43" s="8"/>
      <c r="H43" s="8"/>
      <c r="I43" s="8"/>
      <c r="J43" s="4"/>
      <c r="K43" s="8"/>
      <c r="L43" s="8"/>
      <c r="M43" s="8"/>
      <c r="N43" s="4"/>
      <c r="O43" s="85"/>
      <c r="P43" s="87"/>
    </row>
    <row r="44" spans="1:16" ht="15.75" thickTop="1"/>
    <row r="46" spans="1:16" ht="15.75" thickBot="1"/>
    <row r="47" spans="1:16" ht="19.5" thickTop="1">
      <c r="A47" s="130" t="str">
        <f>CONCATENATE(C17,D17,G17)</f>
        <v>Kostenstelle:5020Sägen II</v>
      </c>
      <c r="B47" s="131"/>
      <c r="C47" s="17">
        <v>43831</v>
      </c>
      <c r="D47" s="18">
        <v>43862</v>
      </c>
      <c r="E47" s="18">
        <v>43891</v>
      </c>
      <c r="F47" s="18">
        <v>43922</v>
      </c>
      <c r="G47" s="18">
        <v>43952</v>
      </c>
      <c r="H47" s="18">
        <v>43983</v>
      </c>
      <c r="I47" s="18">
        <v>44013</v>
      </c>
      <c r="J47" s="19">
        <v>44044</v>
      </c>
      <c r="K47" s="18">
        <v>44075</v>
      </c>
      <c r="L47" s="18">
        <v>44105</v>
      </c>
      <c r="M47" s="18">
        <v>44136</v>
      </c>
      <c r="N47" s="19">
        <v>44166</v>
      </c>
      <c r="O47" s="84" t="s">
        <v>34</v>
      </c>
      <c r="P47" s="86" t="s">
        <v>35</v>
      </c>
    </row>
    <row r="48" spans="1:16">
      <c r="A48" s="1"/>
      <c r="B48" s="12"/>
      <c r="C48" s="56"/>
      <c r="D48" s="57"/>
      <c r="E48" s="57"/>
      <c r="F48" s="57"/>
      <c r="G48" s="57"/>
      <c r="H48" s="57"/>
      <c r="I48" s="57"/>
      <c r="J48" s="57"/>
      <c r="K48" s="57"/>
      <c r="L48" s="57"/>
      <c r="M48" s="57"/>
      <c r="N48" s="58"/>
      <c r="O48" s="42"/>
      <c r="P48" s="43"/>
    </row>
    <row r="49" spans="1:16">
      <c r="A49" s="1" t="s">
        <v>36</v>
      </c>
      <c r="B49" s="13" t="s">
        <v>11</v>
      </c>
      <c r="C49" s="67">
        <v>38000</v>
      </c>
      <c r="D49" s="73">
        <v>40000</v>
      </c>
      <c r="E49" s="68">
        <v>39000</v>
      </c>
      <c r="F49" s="68">
        <v>35000</v>
      </c>
      <c r="G49" s="68">
        <v>37000</v>
      </c>
      <c r="H49" s="68">
        <v>38000</v>
      </c>
      <c r="I49" s="68">
        <v>42000</v>
      </c>
      <c r="J49" s="68">
        <v>43500</v>
      </c>
      <c r="K49" s="68">
        <v>40000</v>
      </c>
      <c r="L49" s="68">
        <v>41000</v>
      </c>
      <c r="M49" s="68">
        <v>42000</v>
      </c>
      <c r="N49" s="69">
        <v>42000</v>
      </c>
      <c r="O49" s="27">
        <f>SUMIF($C$18:$N$18,"x",C49:N49)</f>
        <v>78000</v>
      </c>
      <c r="P49" s="30">
        <f>SUM(C49:N49)</f>
        <v>477500</v>
      </c>
    </row>
    <row r="50" spans="1:16">
      <c r="A50" s="1"/>
      <c r="B50" s="14" t="s">
        <v>12</v>
      </c>
      <c r="C50" s="51">
        <v>37000</v>
      </c>
      <c r="D50" s="76">
        <v>42000</v>
      </c>
      <c r="E50" s="52"/>
      <c r="F50" s="52"/>
      <c r="G50" s="52"/>
      <c r="H50" s="52"/>
      <c r="I50" s="52"/>
      <c r="J50" s="52"/>
      <c r="K50" s="52"/>
      <c r="L50" s="52"/>
      <c r="M50" s="52"/>
      <c r="N50" s="53"/>
      <c r="O50" s="28">
        <f>SUMIF($C$18:$N$18,"x",C50:N50)</f>
        <v>79000</v>
      </c>
      <c r="P50" s="36"/>
    </row>
    <row r="51" spans="1:16">
      <c r="A51" s="1"/>
      <c r="B51" s="15" t="s">
        <v>37</v>
      </c>
      <c r="C51" s="50">
        <f>IF(C50&lt;&gt;0,C50-C49,0)</f>
        <v>-1000</v>
      </c>
      <c r="D51" s="26">
        <f t="shared" ref="D51:N51" si="7">IF(D50&lt;&gt;0,D50-D49,0)</f>
        <v>2000</v>
      </c>
      <c r="E51" s="50">
        <f t="shared" si="7"/>
        <v>0</v>
      </c>
      <c r="F51" s="50">
        <f t="shared" si="7"/>
        <v>0</v>
      </c>
      <c r="G51" s="50">
        <f t="shared" si="7"/>
        <v>0</v>
      </c>
      <c r="H51" s="50">
        <f t="shared" si="7"/>
        <v>0</v>
      </c>
      <c r="I51" s="50">
        <f t="shared" si="7"/>
        <v>0</v>
      </c>
      <c r="J51" s="50">
        <f t="shared" si="7"/>
        <v>0</v>
      </c>
      <c r="K51" s="50">
        <f t="shared" si="7"/>
        <v>0</v>
      </c>
      <c r="L51" s="50">
        <f t="shared" si="7"/>
        <v>0</v>
      </c>
      <c r="M51" s="50">
        <f t="shared" si="7"/>
        <v>0</v>
      </c>
      <c r="N51" s="50">
        <f t="shared" si="7"/>
        <v>0</v>
      </c>
      <c r="O51" s="29">
        <f>SUMIF($C$18:$N$18,"x",C51:N51)</f>
        <v>1000</v>
      </c>
      <c r="P51" s="43"/>
    </row>
    <row r="52" spans="1:16">
      <c r="A52" s="1"/>
      <c r="B52" s="13"/>
      <c r="C52" s="56"/>
      <c r="D52" s="57"/>
      <c r="E52" s="57"/>
      <c r="F52" s="57"/>
      <c r="G52" s="57"/>
      <c r="H52" s="57"/>
      <c r="I52" s="57"/>
      <c r="J52" s="57"/>
      <c r="K52" s="57"/>
      <c r="L52" s="57"/>
      <c r="M52" s="57"/>
      <c r="N52" s="58"/>
      <c r="O52" s="42"/>
      <c r="P52" s="43"/>
    </row>
    <row r="53" spans="1:16">
      <c r="A53" s="1" t="s">
        <v>38</v>
      </c>
      <c r="B53" s="13" t="s">
        <v>39</v>
      </c>
      <c r="C53" s="54">
        <f>C60*C58</f>
        <v>-1425</v>
      </c>
      <c r="D53" s="31">
        <f t="shared" ref="D53:N53" si="8">D60*D58</f>
        <v>-2666.666666666667</v>
      </c>
      <c r="E53" s="54">
        <f t="shared" si="8"/>
        <v>0</v>
      </c>
      <c r="F53" s="54">
        <f t="shared" si="8"/>
        <v>0</v>
      </c>
      <c r="G53" s="54">
        <f t="shared" si="8"/>
        <v>0</v>
      </c>
      <c r="H53" s="54">
        <f t="shared" si="8"/>
        <v>0</v>
      </c>
      <c r="I53" s="54">
        <f t="shared" si="8"/>
        <v>0</v>
      </c>
      <c r="J53" s="54">
        <f t="shared" si="8"/>
        <v>0</v>
      </c>
      <c r="K53" s="54">
        <f t="shared" si="8"/>
        <v>0</v>
      </c>
      <c r="L53" s="54">
        <f t="shared" si="8"/>
        <v>0</v>
      </c>
      <c r="M53" s="54">
        <f t="shared" si="8"/>
        <v>0</v>
      </c>
      <c r="N53" s="54">
        <f t="shared" si="8"/>
        <v>0</v>
      </c>
      <c r="O53" s="32">
        <f>SUM(C53:N53)</f>
        <v>-4091.666666666667</v>
      </c>
      <c r="P53" s="33">
        <f>SUM(C53:N53)</f>
        <v>-4091.666666666667</v>
      </c>
    </row>
    <row r="54" spans="1:16">
      <c r="A54" s="2" t="s">
        <v>40</v>
      </c>
      <c r="B54" s="14" t="s">
        <v>41</v>
      </c>
      <c r="C54" s="55">
        <f>C57*C62</f>
        <v>425.00000000000034</v>
      </c>
      <c r="D54" s="34">
        <f t="shared" ref="D54:N54" si="9">D57*D62</f>
        <v>4666.6666666666652</v>
      </c>
      <c r="E54" s="55">
        <f t="shared" si="9"/>
        <v>0</v>
      </c>
      <c r="F54" s="55">
        <f t="shared" si="9"/>
        <v>0</v>
      </c>
      <c r="G54" s="55">
        <f t="shared" si="9"/>
        <v>0</v>
      </c>
      <c r="H54" s="55">
        <f t="shared" si="9"/>
        <v>0</v>
      </c>
      <c r="I54" s="55">
        <f t="shared" si="9"/>
        <v>0</v>
      </c>
      <c r="J54" s="55">
        <f t="shared" si="9"/>
        <v>0</v>
      </c>
      <c r="K54" s="55">
        <f t="shared" si="9"/>
        <v>0</v>
      </c>
      <c r="L54" s="55">
        <f t="shared" si="9"/>
        <v>0</v>
      </c>
      <c r="M54" s="55">
        <f t="shared" si="9"/>
        <v>0</v>
      </c>
      <c r="N54" s="55">
        <f t="shared" si="9"/>
        <v>0</v>
      </c>
      <c r="O54" s="35">
        <f>SUM(C54:N54)</f>
        <v>5091.6666666666652</v>
      </c>
      <c r="P54" s="35">
        <f>SUM(D54:O54)</f>
        <v>9758.3333333333303</v>
      </c>
    </row>
    <row r="55" spans="1:16">
      <c r="A55" s="1"/>
      <c r="B55" s="13"/>
      <c r="C55" s="56"/>
      <c r="D55" s="57"/>
      <c r="E55" s="57"/>
      <c r="F55" s="57"/>
      <c r="G55" s="57"/>
      <c r="H55" s="57"/>
      <c r="I55" s="57"/>
      <c r="J55" s="57"/>
      <c r="K55" s="57"/>
      <c r="L55" s="57"/>
      <c r="M55" s="57"/>
      <c r="N55" s="58"/>
      <c r="O55" s="42"/>
      <c r="P55" s="43"/>
    </row>
    <row r="56" spans="1:16">
      <c r="A56" s="1" t="s">
        <v>42</v>
      </c>
      <c r="B56" s="13" t="s">
        <v>11</v>
      </c>
      <c r="C56" s="56">
        <v>800</v>
      </c>
      <c r="D56" s="74">
        <v>750</v>
      </c>
      <c r="E56" s="57">
        <v>800</v>
      </c>
      <c r="F56" s="57">
        <v>850</v>
      </c>
      <c r="G56" s="57">
        <v>750</v>
      </c>
      <c r="H56" s="57">
        <v>700</v>
      </c>
      <c r="I56" s="57">
        <v>800</v>
      </c>
      <c r="J56" s="57">
        <v>900</v>
      </c>
      <c r="K56" s="57">
        <v>900</v>
      </c>
      <c r="L56" s="57">
        <v>850</v>
      </c>
      <c r="M56" s="57">
        <v>800</v>
      </c>
      <c r="N56" s="59">
        <v>900</v>
      </c>
      <c r="O56" s="30">
        <f>SUMIF($C$18:$N$18,"x",C56:N56)</f>
        <v>1550</v>
      </c>
      <c r="P56" s="30">
        <f>SUM(C56:N56)</f>
        <v>9800</v>
      </c>
    </row>
    <row r="57" spans="1:16">
      <c r="A57" s="2" t="s">
        <v>43</v>
      </c>
      <c r="B57" s="14" t="s">
        <v>12</v>
      </c>
      <c r="C57" s="60">
        <v>770</v>
      </c>
      <c r="D57" s="75">
        <v>700</v>
      </c>
      <c r="E57" s="52"/>
      <c r="F57" s="52"/>
      <c r="G57" s="52"/>
      <c r="H57" s="52"/>
      <c r="I57" s="52"/>
      <c r="J57" s="52"/>
      <c r="K57" s="52"/>
      <c r="L57" s="52"/>
      <c r="M57" s="52"/>
      <c r="N57" s="53"/>
      <c r="O57" s="28">
        <f>SUMIF($C$18:$N$18,"x",C57:N57)</f>
        <v>1470</v>
      </c>
      <c r="P57" s="36">
        <f>SUM(C57:N57)</f>
        <v>1470</v>
      </c>
    </row>
    <row r="58" spans="1:16">
      <c r="A58" s="1"/>
      <c r="B58" s="15" t="s">
        <v>37</v>
      </c>
      <c r="C58" s="50">
        <f>IF(C57&lt;&gt;0,C57-C56,0)</f>
        <v>-30</v>
      </c>
      <c r="D58" s="26">
        <f t="shared" ref="D58:N58" si="10">IF(D57&lt;&gt;0,D57-D56,0)</f>
        <v>-50</v>
      </c>
      <c r="E58" s="50">
        <f t="shared" si="10"/>
        <v>0</v>
      </c>
      <c r="F58" s="50">
        <f t="shared" si="10"/>
        <v>0</v>
      </c>
      <c r="G58" s="50">
        <f t="shared" si="10"/>
        <v>0</v>
      </c>
      <c r="H58" s="50">
        <f t="shared" si="10"/>
        <v>0</v>
      </c>
      <c r="I58" s="50">
        <f t="shared" si="10"/>
        <v>0</v>
      </c>
      <c r="J58" s="50">
        <f t="shared" si="10"/>
        <v>0</v>
      </c>
      <c r="K58" s="50">
        <f t="shared" si="10"/>
        <v>0</v>
      </c>
      <c r="L58" s="50">
        <f t="shared" si="10"/>
        <v>0</v>
      </c>
      <c r="M58" s="50">
        <f t="shared" si="10"/>
        <v>0</v>
      </c>
      <c r="N58" s="61">
        <f t="shared" si="10"/>
        <v>0</v>
      </c>
      <c r="O58" s="37">
        <f>SUMIF($C$18:$N$18,"x",C58:N58)</f>
        <v>-80</v>
      </c>
      <c r="P58" s="37"/>
    </row>
    <row r="59" spans="1:16">
      <c r="A59" s="1"/>
      <c r="B59" s="13"/>
      <c r="C59" s="56"/>
      <c r="D59" s="57"/>
      <c r="E59" s="57"/>
      <c r="F59" s="57"/>
      <c r="G59" s="57"/>
      <c r="H59" s="57"/>
      <c r="I59" s="57"/>
      <c r="J59" s="57"/>
      <c r="K59" s="57"/>
      <c r="L59" s="57"/>
      <c r="M59" s="57"/>
      <c r="N59" s="58"/>
      <c r="O59" s="42"/>
      <c r="P59" s="43"/>
    </row>
    <row r="60" spans="1:16">
      <c r="A60" s="1" t="s">
        <v>44</v>
      </c>
      <c r="B60" s="13" t="s">
        <v>11</v>
      </c>
      <c r="C60" s="54">
        <f>IF(C56&lt;&gt;0,C49/C56,0)</f>
        <v>47.5</v>
      </c>
      <c r="D60" s="31">
        <f t="shared" ref="D60:P61" si="11">IF(D56&lt;&gt;0,D49/D56,0)</f>
        <v>53.333333333333336</v>
      </c>
      <c r="E60" s="54">
        <f t="shared" si="11"/>
        <v>48.75</v>
      </c>
      <c r="F60" s="54">
        <f t="shared" si="11"/>
        <v>41.176470588235297</v>
      </c>
      <c r="G60" s="54">
        <f t="shared" si="11"/>
        <v>49.333333333333336</v>
      </c>
      <c r="H60" s="54">
        <f t="shared" si="11"/>
        <v>54.285714285714285</v>
      </c>
      <c r="I60" s="54">
        <f t="shared" si="11"/>
        <v>52.5</v>
      </c>
      <c r="J60" s="54">
        <f t="shared" si="11"/>
        <v>48.333333333333336</v>
      </c>
      <c r="K60" s="54">
        <f t="shared" si="11"/>
        <v>44.444444444444443</v>
      </c>
      <c r="L60" s="54">
        <f t="shared" si="11"/>
        <v>48.235294117647058</v>
      </c>
      <c r="M60" s="54">
        <f t="shared" si="11"/>
        <v>52.5</v>
      </c>
      <c r="N60" s="62">
        <f t="shared" si="11"/>
        <v>46.666666666666664</v>
      </c>
      <c r="O60" s="32">
        <f t="shared" si="11"/>
        <v>50.322580645161288</v>
      </c>
      <c r="P60" s="33">
        <f>AVERAGE(C60:N60)</f>
        <v>48.921549175225643</v>
      </c>
    </row>
    <row r="61" spans="1:16">
      <c r="A61" s="2" t="s">
        <v>45</v>
      </c>
      <c r="B61" s="14" t="s">
        <v>12</v>
      </c>
      <c r="C61" s="55">
        <f>IF(C57&lt;&gt;0,C50/C57,0)</f>
        <v>48.051948051948052</v>
      </c>
      <c r="D61" s="34">
        <f t="shared" si="11"/>
        <v>60</v>
      </c>
      <c r="E61" s="55">
        <f t="shared" si="11"/>
        <v>0</v>
      </c>
      <c r="F61" s="55">
        <f t="shared" si="11"/>
        <v>0</v>
      </c>
      <c r="G61" s="55">
        <f t="shared" si="11"/>
        <v>0</v>
      </c>
      <c r="H61" s="55">
        <f t="shared" si="11"/>
        <v>0</v>
      </c>
      <c r="I61" s="55">
        <f t="shared" si="11"/>
        <v>0</v>
      </c>
      <c r="J61" s="55">
        <f t="shared" si="11"/>
        <v>0</v>
      </c>
      <c r="K61" s="55">
        <f t="shared" si="11"/>
        <v>0</v>
      </c>
      <c r="L61" s="55">
        <f t="shared" si="11"/>
        <v>0</v>
      </c>
      <c r="M61" s="55">
        <f t="shared" si="11"/>
        <v>0</v>
      </c>
      <c r="N61" s="63">
        <f t="shared" si="11"/>
        <v>0</v>
      </c>
      <c r="O61" s="35">
        <f t="shared" si="11"/>
        <v>53.741496598639458</v>
      </c>
      <c r="P61" s="35">
        <f t="shared" si="11"/>
        <v>0</v>
      </c>
    </row>
    <row r="62" spans="1:16">
      <c r="A62" s="1"/>
      <c r="B62" s="15" t="s">
        <v>37</v>
      </c>
      <c r="C62" s="64">
        <f>IF(C61&lt;&gt;0,C61-C60,0)</f>
        <v>0.55194805194805241</v>
      </c>
      <c r="D62" s="38">
        <f t="shared" ref="D62:O62" si="12">IF(D61&lt;&gt;0,D61-D60,0)</f>
        <v>6.6666666666666643</v>
      </c>
      <c r="E62" s="64">
        <f t="shared" si="12"/>
        <v>0</v>
      </c>
      <c r="F62" s="64">
        <f t="shared" si="12"/>
        <v>0</v>
      </c>
      <c r="G62" s="64">
        <f t="shared" si="12"/>
        <v>0</v>
      </c>
      <c r="H62" s="64">
        <f t="shared" si="12"/>
        <v>0</v>
      </c>
      <c r="I62" s="64">
        <f t="shared" si="12"/>
        <v>0</v>
      </c>
      <c r="J62" s="64">
        <f t="shared" si="12"/>
        <v>0</v>
      </c>
      <c r="K62" s="64">
        <f t="shared" si="12"/>
        <v>0</v>
      </c>
      <c r="L62" s="64">
        <f t="shared" si="12"/>
        <v>0</v>
      </c>
      <c r="M62" s="64">
        <f t="shared" si="12"/>
        <v>0</v>
      </c>
      <c r="N62" s="65">
        <f t="shared" si="12"/>
        <v>0</v>
      </c>
      <c r="O62" s="39">
        <f t="shared" si="12"/>
        <v>3.4189159534781695</v>
      </c>
      <c r="P62" s="40">
        <f>SUM(C62:N62)</f>
        <v>7.2186147186147167</v>
      </c>
    </row>
    <row r="63" spans="1:16">
      <c r="A63" s="1"/>
      <c r="B63" s="13"/>
      <c r="C63" s="56"/>
      <c r="D63" s="57"/>
      <c r="E63" s="57"/>
      <c r="F63" s="57"/>
      <c r="G63" s="57"/>
      <c r="H63" s="57"/>
      <c r="I63" s="57"/>
      <c r="J63" s="57"/>
      <c r="K63" s="57"/>
      <c r="L63" s="57"/>
      <c r="M63" s="57"/>
      <c r="N63" s="58"/>
      <c r="O63" s="42"/>
      <c r="P63" s="43"/>
    </row>
    <row r="64" spans="1:16">
      <c r="A64" s="1" t="s">
        <v>46</v>
      </c>
      <c r="B64" s="13" t="s">
        <v>11</v>
      </c>
      <c r="C64" s="56">
        <v>20</v>
      </c>
      <c r="D64" s="74">
        <v>25</v>
      </c>
      <c r="E64" s="57"/>
      <c r="F64" s="57"/>
      <c r="G64" s="57"/>
      <c r="H64" s="57"/>
      <c r="I64" s="57">
        <v>2</v>
      </c>
      <c r="J64" s="57"/>
      <c r="K64" s="57">
        <v>3</v>
      </c>
      <c r="L64" s="57"/>
      <c r="M64" s="57"/>
      <c r="N64" s="58"/>
      <c r="O64" s="42">
        <f>SUMIF($C$18:$N$18,"x",C64:N64)</f>
        <v>45</v>
      </c>
      <c r="P64" s="43">
        <f>SUM(C64:N64)</f>
        <v>50</v>
      </c>
    </row>
    <row r="65" spans="1:16">
      <c r="A65" s="2" t="s">
        <v>47</v>
      </c>
      <c r="B65" s="14" t="s">
        <v>12</v>
      </c>
      <c r="C65" s="60">
        <v>19</v>
      </c>
      <c r="D65" s="75">
        <v>24</v>
      </c>
      <c r="E65" s="52"/>
      <c r="F65" s="52"/>
      <c r="G65" s="52"/>
      <c r="H65" s="52"/>
      <c r="I65" s="52"/>
      <c r="J65" s="52"/>
      <c r="K65" s="52"/>
      <c r="L65" s="52"/>
      <c r="M65" s="52"/>
      <c r="N65" s="66"/>
      <c r="O65" s="42">
        <f>SUMIF($C$18:$N$18,"x",C65:N65)</f>
        <v>43</v>
      </c>
      <c r="P65" s="44">
        <f>SUM(C65:N65)</f>
        <v>43</v>
      </c>
    </row>
    <row r="66" spans="1:16">
      <c r="A66" s="1"/>
      <c r="B66" s="15" t="s">
        <v>37</v>
      </c>
      <c r="C66" s="50">
        <f>IF(C18="x",C65-C64,0)</f>
        <v>-1</v>
      </c>
      <c r="D66" s="26">
        <f t="shared" ref="D66:N66" si="13">IF(D18="x",D65-D64,0)</f>
        <v>-1</v>
      </c>
      <c r="E66" s="50">
        <f t="shared" si="13"/>
        <v>0</v>
      </c>
      <c r="F66" s="50">
        <f t="shared" si="13"/>
        <v>0</v>
      </c>
      <c r="G66" s="50">
        <f t="shared" si="13"/>
        <v>0</v>
      </c>
      <c r="H66" s="50">
        <f t="shared" si="13"/>
        <v>0</v>
      </c>
      <c r="I66" s="50">
        <f t="shared" si="13"/>
        <v>0</v>
      </c>
      <c r="J66" s="50">
        <f t="shared" si="13"/>
        <v>0</v>
      </c>
      <c r="K66" s="50">
        <f t="shared" si="13"/>
        <v>0</v>
      </c>
      <c r="L66" s="50">
        <f t="shared" si="13"/>
        <v>0</v>
      </c>
      <c r="M66" s="50">
        <f t="shared" si="13"/>
        <v>0</v>
      </c>
      <c r="N66" s="50">
        <f t="shared" si="13"/>
        <v>0</v>
      </c>
      <c r="O66" s="41">
        <f>O65-O64</f>
        <v>-2</v>
      </c>
      <c r="P66" s="37">
        <f>P65-P64</f>
        <v>-7</v>
      </c>
    </row>
    <row r="67" spans="1:16" ht="15.75" thickBot="1">
      <c r="A67" s="3"/>
      <c r="B67" s="16"/>
      <c r="C67" s="70"/>
      <c r="D67" s="71"/>
      <c r="E67" s="71"/>
      <c r="F67" s="71"/>
      <c r="G67" s="71"/>
      <c r="H67" s="71"/>
      <c r="I67" s="71"/>
      <c r="J67" s="72"/>
      <c r="K67" s="71"/>
      <c r="L67" s="71"/>
      <c r="M67" s="71"/>
      <c r="N67" s="72"/>
      <c r="O67" s="85"/>
      <c r="P67" s="87"/>
    </row>
    <row r="68" spans="1:16" ht="15.75" thickTop="1"/>
    <row r="70" spans="1:16" ht="15.75" thickBot="1"/>
    <row r="71" spans="1:16" ht="19.5" thickTop="1">
      <c r="A71" s="130" t="str">
        <f>CONCATENATE("Bereich ",A16)</f>
        <v>Bereich Sägen</v>
      </c>
      <c r="B71" s="131"/>
      <c r="C71" s="17">
        <v>43831</v>
      </c>
      <c r="D71" s="77">
        <v>43862</v>
      </c>
      <c r="E71" s="18">
        <v>43891</v>
      </c>
      <c r="F71" s="18">
        <v>43922</v>
      </c>
      <c r="G71" s="18">
        <v>43952</v>
      </c>
      <c r="H71" s="18">
        <v>43983</v>
      </c>
      <c r="I71" s="18">
        <v>44013</v>
      </c>
      <c r="J71" s="19">
        <v>44044</v>
      </c>
      <c r="K71" s="18">
        <v>44075</v>
      </c>
      <c r="L71" s="18">
        <v>44105</v>
      </c>
      <c r="M71" s="18">
        <v>44136</v>
      </c>
      <c r="N71" s="19">
        <v>44166</v>
      </c>
      <c r="O71" s="84" t="s">
        <v>34</v>
      </c>
      <c r="P71" s="86" t="s">
        <v>35</v>
      </c>
    </row>
    <row r="72" spans="1:16">
      <c r="A72" s="1"/>
      <c r="B72" s="12"/>
      <c r="C72" s="56"/>
      <c r="D72" s="78"/>
      <c r="E72" s="57"/>
      <c r="F72" s="57"/>
      <c r="G72" s="57"/>
      <c r="H72" s="57"/>
      <c r="I72" s="57"/>
      <c r="J72" s="57"/>
      <c r="K72" s="57"/>
      <c r="L72" s="57"/>
      <c r="M72" s="57"/>
      <c r="N72" s="58"/>
      <c r="O72" s="42"/>
      <c r="P72" s="43"/>
    </row>
    <row r="73" spans="1:16">
      <c r="A73" s="1" t="s">
        <v>36</v>
      </c>
      <c r="B73" s="13" t="s">
        <v>11</v>
      </c>
      <c r="C73" s="67">
        <f>C49+C25</f>
        <v>78000</v>
      </c>
      <c r="D73" s="79">
        <f t="shared" ref="D73:N74" si="14">D49+D25</f>
        <v>81000</v>
      </c>
      <c r="E73" s="67">
        <f t="shared" si="14"/>
        <v>81000</v>
      </c>
      <c r="F73" s="67">
        <f t="shared" si="14"/>
        <v>78000</v>
      </c>
      <c r="G73" s="67">
        <f t="shared" si="14"/>
        <v>78500</v>
      </c>
      <c r="H73" s="67">
        <f t="shared" si="14"/>
        <v>80500</v>
      </c>
      <c r="I73" s="67">
        <f t="shared" si="14"/>
        <v>86000</v>
      </c>
      <c r="J73" s="67">
        <f t="shared" si="14"/>
        <v>87000</v>
      </c>
      <c r="K73" s="67">
        <f t="shared" si="14"/>
        <v>81500</v>
      </c>
      <c r="L73" s="67">
        <f t="shared" si="14"/>
        <v>83500</v>
      </c>
      <c r="M73" s="67">
        <f t="shared" si="14"/>
        <v>85000</v>
      </c>
      <c r="N73" s="67">
        <f t="shared" si="14"/>
        <v>86000</v>
      </c>
      <c r="O73" s="27">
        <f>SUMIF($C$18:$N$18,"x",C73:N73)</f>
        <v>159000</v>
      </c>
      <c r="P73" s="30">
        <f>SUM(C73:N73)</f>
        <v>986000</v>
      </c>
    </row>
    <row r="74" spans="1:16">
      <c r="A74" s="1"/>
      <c r="B74" s="14" t="s">
        <v>12</v>
      </c>
      <c r="C74" s="51">
        <f>C50+C26</f>
        <v>78000</v>
      </c>
      <c r="D74" s="80">
        <f t="shared" si="14"/>
        <v>83500</v>
      </c>
      <c r="E74" s="51">
        <f t="shared" si="14"/>
        <v>0</v>
      </c>
      <c r="F74" s="51">
        <f t="shared" si="14"/>
        <v>0</v>
      </c>
      <c r="G74" s="51">
        <f t="shared" si="14"/>
        <v>0</v>
      </c>
      <c r="H74" s="51">
        <f t="shared" si="14"/>
        <v>0</v>
      </c>
      <c r="I74" s="51">
        <f t="shared" si="14"/>
        <v>0</v>
      </c>
      <c r="J74" s="51">
        <f t="shared" si="14"/>
        <v>0</v>
      </c>
      <c r="K74" s="51">
        <f t="shared" si="14"/>
        <v>0</v>
      </c>
      <c r="L74" s="51">
        <f t="shared" si="14"/>
        <v>0</v>
      </c>
      <c r="M74" s="51">
        <f t="shared" si="14"/>
        <v>0</v>
      </c>
      <c r="N74" s="51">
        <f t="shared" si="14"/>
        <v>0</v>
      </c>
      <c r="O74" s="28">
        <f>SUMIF($C$18:$N$18,"x",C74:N74)</f>
        <v>161500</v>
      </c>
      <c r="P74" s="36"/>
    </row>
    <row r="75" spans="1:16">
      <c r="A75" s="1"/>
      <c r="B75" s="15" t="s">
        <v>37</v>
      </c>
      <c r="C75" s="50">
        <f>IF(C74&lt;&gt;0,C74-C73,0)</f>
        <v>0</v>
      </c>
      <c r="D75" s="26">
        <f t="shared" ref="D75:N75" si="15">IF(D74&lt;&gt;0,D74-D73,0)</f>
        <v>2500</v>
      </c>
      <c r="E75" s="50">
        <f t="shared" si="15"/>
        <v>0</v>
      </c>
      <c r="F75" s="50">
        <f t="shared" si="15"/>
        <v>0</v>
      </c>
      <c r="G75" s="50">
        <f t="shared" si="15"/>
        <v>0</v>
      </c>
      <c r="H75" s="50">
        <f t="shared" si="15"/>
        <v>0</v>
      </c>
      <c r="I75" s="50">
        <f t="shared" si="15"/>
        <v>0</v>
      </c>
      <c r="J75" s="50">
        <f t="shared" si="15"/>
        <v>0</v>
      </c>
      <c r="K75" s="50">
        <f t="shared" si="15"/>
        <v>0</v>
      </c>
      <c r="L75" s="50">
        <f t="shared" si="15"/>
        <v>0</v>
      </c>
      <c r="M75" s="50">
        <f t="shared" si="15"/>
        <v>0</v>
      </c>
      <c r="N75" s="50">
        <f t="shared" si="15"/>
        <v>0</v>
      </c>
      <c r="O75" s="29">
        <f>SUMIF($C$18:$N$18,"x",C75:N75)</f>
        <v>2500</v>
      </c>
      <c r="P75" s="43"/>
    </row>
    <row r="76" spans="1:16">
      <c r="A76" s="1"/>
      <c r="B76" s="13"/>
      <c r="C76" s="56"/>
      <c r="D76" s="78"/>
      <c r="E76" s="57"/>
      <c r="F76" s="57"/>
      <c r="G76" s="57"/>
      <c r="H76" s="57"/>
      <c r="I76" s="57"/>
      <c r="J76" s="57"/>
      <c r="K76" s="57"/>
      <c r="L76" s="57"/>
      <c r="M76" s="57"/>
      <c r="N76" s="58"/>
      <c r="O76" s="42"/>
      <c r="P76" s="43"/>
    </row>
    <row r="77" spans="1:16">
      <c r="A77" s="1" t="s">
        <v>38</v>
      </c>
      <c r="B77" s="13" t="s">
        <v>39</v>
      </c>
      <c r="C77" s="54">
        <f>C84*C82</f>
        <v>-3670.5882352941176</v>
      </c>
      <c r="D77" s="31">
        <f t="shared" ref="D77:N77" si="16">D84*D82</f>
        <v>-3658.0645161290322</v>
      </c>
      <c r="E77" s="54">
        <f t="shared" si="16"/>
        <v>0</v>
      </c>
      <c r="F77" s="54">
        <f t="shared" si="16"/>
        <v>0</v>
      </c>
      <c r="G77" s="54">
        <f t="shared" si="16"/>
        <v>0</v>
      </c>
      <c r="H77" s="54">
        <f t="shared" si="16"/>
        <v>0</v>
      </c>
      <c r="I77" s="54">
        <f t="shared" si="16"/>
        <v>0</v>
      </c>
      <c r="J77" s="54">
        <f t="shared" si="16"/>
        <v>0</v>
      </c>
      <c r="K77" s="54">
        <f t="shared" si="16"/>
        <v>0</v>
      </c>
      <c r="L77" s="54">
        <f t="shared" si="16"/>
        <v>0</v>
      </c>
      <c r="M77" s="54">
        <f t="shared" si="16"/>
        <v>0</v>
      </c>
      <c r="N77" s="54">
        <f t="shared" si="16"/>
        <v>0</v>
      </c>
      <c r="O77" s="32">
        <f>SUM(C77:N77)</f>
        <v>-7328.6527514231493</v>
      </c>
      <c r="P77" s="33">
        <f>SUM(C77:N77)</f>
        <v>-7328.6527514231493</v>
      </c>
    </row>
    <row r="78" spans="1:16">
      <c r="A78" s="2" t="s">
        <v>40</v>
      </c>
      <c r="B78" s="14" t="s">
        <v>41</v>
      </c>
      <c r="C78" s="55">
        <f>C81*C86</f>
        <v>3670.5882352941121</v>
      </c>
      <c r="D78" s="34">
        <f t="shared" ref="D78:N78" si="17">D81*D86</f>
        <v>6158.0645161290331</v>
      </c>
      <c r="E78" s="55">
        <f t="shared" si="17"/>
        <v>0</v>
      </c>
      <c r="F78" s="55">
        <f t="shared" si="17"/>
        <v>0</v>
      </c>
      <c r="G78" s="55">
        <f t="shared" si="17"/>
        <v>0</v>
      </c>
      <c r="H78" s="55">
        <f t="shared" si="17"/>
        <v>0</v>
      </c>
      <c r="I78" s="55">
        <f t="shared" si="17"/>
        <v>0</v>
      </c>
      <c r="J78" s="55">
        <f t="shared" si="17"/>
        <v>0</v>
      </c>
      <c r="K78" s="55">
        <f t="shared" si="17"/>
        <v>0</v>
      </c>
      <c r="L78" s="55">
        <f t="shared" si="17"/>
        <v>0</v>
      </c>
      <c r="M78" s="55">
        <f t="shared" si="17"/>
        <v>0</v>
      </c>
      <c r="N78" s="55">
        <f t="shared" si="17"/>
        <v>0</v>
      </c>
      <c r="O78" s="35">
        <f>SUM(C78:N78)</f>
        <v>9828.6527514231457</v>
      </c>
      <c r="P78" s="35">
        <f>SUM(D78:O78)</f>
        <v>15986.71726755218</v>
      </c>
    </row>
    <row r="79" spans="1:16">
      <c r="A79" s="1"/>
      <c r="B79" s="13"/>
      <c r="C79" s="56"/>
      <c r="D79" s="78"/>
      <c r="E79" s="57"/>
      <c r="F79" s="57"/>
      <c r="G79" s="57"/>
      <c r="H79" s="57"/>
      <c r="I79" s="57"/>
      <c r="J79" s="57"/>
      <c r="K79" s="57"/>
      <c r="L79" s="57"/>
      <c r="M79" s="57"/>
      <c r="N79" s="58"/>
      <c r="O79" s="42"/>
      <c r="P79" s="43"/>
    </row>
    <row r="80" spans="1:16">
      <c r="A80" s="1" t="s">
        <v>42</v>
      </c>
      <c r="B80" s="13" t="s">
        <v>11</v>
      </c>
      <c r="C80" s="56">
        <f>C56+C32</f>
        <v>1700</v>
      </c>
      <c r="D80" s="81">
        <f t="shared" ref="D80:N81" si="18">D56+D32</f>
        <v>1550</v>
      </c>
      <c r="E80" s="56">
        <f t="shared" si="18"/>
        <v>1800</v>
      </c>
      <c r="F80" s="56">
        <f t="shared" si="18"/>
        <v>1750</v>
      </c>
      <c r="G80" s="56">
        <f t="shared" si="18"/>
        <v>1550</v>
      </c>
      <c r="H80" s="56">
        <f t="shared" si="18"/>
        <v>1500</v>
      </c>
      <c r="I80" s="56">
        <f t="shared" si="18"/>
        <v>1700</v>
      </c>
      <c r="J80" s="56">
        <f t="shared" si="18"/>
        <v>1850</v>
      </c>
      <c r="K80" s="56">
        <f t="shared" si="18"/>
        <v>1900</v>
      </c>
      <c r="L80" s="56">
        <f t="shared" si="18"/>
        <v>1800</v>
      </c>
      <c r="M80" s="56">
        <f t="shared" si="18"/>
        <v>1650</v>
      </c>
      <c r="N80" s="58">
        <f t="shared" si="18"/>
        <v>1700</v>
      </c>
      <c r="O80" s="27">
        <f>SUMIF($C$18:$N$18,"x",C80:N80)</f>
        <v>3250</v>
      </c>
      <c r="P80" s="30">
        <f>SUM(C80:N80)</f>
        <v>20450</v>
      </c>
    </row>
    <row r="81" spans="1:16">
      <c r="A81" s="2" t="s">
        <v>43</v>
      </c>
      <c r="B81" s="14" t="s">
        <v>12</v>
      </c>
      <c r="C81" s="60">
        <f>C57+C33</f>
        <v>1620</v>
      </c>
      <c r="D81" s="82">
        <f t="shared" si="18"/>
        <v>1480</v>
      </c>
      <c r="E81" s="60">
        <f t="shared" si="18"/>
        <v>0</v>
      </c>
      <c r="F81" s="60">
        <f t="shared" si="18"/>
        <v>0</v>
      </c>
      <c r="G81" s="60">
        <f t="shared" si="18"/>
        <v>0</v>
      </c>
      <c r="H81" s="60">
        <f t="shared" si="18"/>
        <v>0</v>
      </c>
      <c r="I81" s="60">
        <f t="shared" si="18"/>
        <v>0</v>
      </c>
      <c r="J81" s="60">
        <f t="shared" si="18"/>
        <v>0</v>
      </c>
      <c r="K81" s="60">
        <f t="shared" si="18"/>
        <v>0</v>
      </c>
      <c r="L81" s="60">
        <f t="shared" si="18"/>
        <v>0</v>
      </c>
      <c r="M81" s="60">
        <f t="shared" si="18"/>
        <v>0</v>
      </c>
      <c r="N81" s="60">
        <f t="shared" si="18"/>
        <v>0</v>
      </c>
      <c r="O81" s="28">
        <f>SUMIF($C$18:$N$18,"x",C81:N81)</f>
        <v>3100</v>
      </c>
      <c r="P81" s="36">
        <f>SUM(C81:N81)</f>
        <v>3100</v>
      </c>
    </row>
    <row r="82" spans="1:16">
      <c r="A82" s="1"/>
      <c r="B82" s="15" t="s">
        <v>37</v>
      </c>
      <c r="C82" s="50">
        <f>IF(C81&lt;&gt;0,C81-C80,0)</f>
        <v>-80</v>
      </c>
      <c r="D82" s="26">
        <f t="shared" ref="D82:N82" si="19">IF(D81&lt;&gt;0,D81-D80,0)</f>
        <v>-70</v>
      </c>
      <c r="E82" s="50">
        <f t="shared" si="19"/>
        <v>0</v>
      </c>
      <c r="F82" s="50">
        <f t="shared" si="19"/>
        <v>0</v>
      </c>
      <c r="G82" s="50">
        <f t="shared" si="19"/>
        <v>0</v>
      </c>
      <c r="H82" s="50">
        <f t="shared" si="19"/>
        <v>0</v>
      </c>
      <c r="I82" s="50">
        <f t="shared" si="19"/>
        <v>0</v>
      </c>
      <c r="J82" s="50">
        <f t="shared" si="19"/>
        <v>0</v>
      </c>
      <c r="K82" s="50">
        <f t="shared" si="19"/>
        <v>0</v>
      </c>
      <c r="L82" s="50">
        <f t="shared" si="19"/>
        <v>0</v>
      </c>
      <c r="M82" s="50">
        <f t="shared" si="19"/>
        <v>0</v>
      </c>
      <c r="N82" s="61">
        <f t="shared" si="19"/>
        <v>0</v>
      </c>
      <c r="O82" s="37">
        <f>SUMIF($C$18:$N$18,"x",C82:N82)</f>
        <v>-150</v>
      </c>
      <c r="P82" s="37"/>
    </row>
    <row r="83" spans="1:16">
      <c r="A83" s="1"/>
      <c r="B83" s="13"/>
      <c r="C83" s="56"/>
      <c r="D83" s="78"/>
      <c r="E83" s="57"/>
      <c r="F83" s="57"/>
      <c r="G83" s="57"/>
      <c r="H83" s="57"/>
      <c r="I83" s="57"/>
      <c r="J83" s="57"/>
      <c r="K83" s="57"/>
      <c r="L83" s="57"/>
      <c r="M83" s="57"/>
      <c r="N83" s="58"/>
      <c r="O83" s="42"/>
      <c r="P83" s="43"/>
    </row>
    <row r="84" spans="1:16">
      <c r="A84" s="1" t="s">
        <v>44</v>
      </c>
      <c r="B84" s="13" t="s">
        <v>11</v>
      </c>
      <c r="C84" s="54">
        <f>IF(C80&lt;&gt;0,C73/C80,0)</f>
        <v>45.882352941176471</v>
      </c>
      <c r="D84" s="31">
        <f t="shared" ref="D84:P85" si="20">IF(D80&lt;&gt;0,D73/D80,0)</f>
        <v>52.258064516129032</v>
      </c>
      <c r="E84" s="54">
        <f t="shared" si="20"/>
        <v>45</v>
      </c>
      <c r="F84" s="54">
        <f t="shared" si="20"/>
        <v>44.571428571428569</v>
      </c>
      <c r="G84" s="54">
        <f t="shared" si="20"/>
        <v>50.645161290322584</v>
      </c>
      <c r="H84" s="54">
        <f t="shared" si="20"/>
        <v>53.666666666666664</v>
      </c>
      <c r="I84" s="54">
        <f t="shared" si="20"/>
        <v>50.588235294117645</v>
      </c>
      <c r="J84" s="54">
        <f t="shared" si="20"/>
        <v>47.027027027027025</v>
      </c>
      <c r="K84" s="54">
        <f t="shared" si="20"/>
        <v>42.89473684210526</v>
      </c>
      <c r="L84" s="54">
        <f t="shared" si="20"/>
        <v>46.388888888888886</v>
      </c>
      <c r="M84" s="54">
        <f t="shared" si="20"/>
        <v>51.515151515151516</v>
      </c>
      <c r="N84" s="62">
        <f t="shared" si="20"/>
        <v>50.588235294117645</v>
      </c>
      <c r="O84" s="32">
        <f t="shared" si="20"/>
        <v>48.92307692307692</v>
      </c>
      <c r="P84" s="33">
        <f>AVERAGE(C84:N84)</f>
        <v>48.418829070594278</v>
      </c>
    </row>
    <row r="85" spans="1:16">
      <c r="A85" s="2" t="s">
        <v>45</v>
      </c>
      <c r="B85" s="14" t="s">
        <v>12</v>
      </c>
      <c r="C85" s="55">
        <f>IF(C81&lt;&gt;0,C74/C81,0)</f>
        <v>48.148148148148145</v>
      </c>
      <c r="D85" s="34">
        <f t="shared" si="20"/>
        <v>56.418918918918919</v>
      </c>
      <c r="E85" s="55">
        <f t="shared" si="20"/>
        <v>0</v>
      </c>
      <c r="F85" s="55">
        <f t="shared" si="20"/>
        <v>0</v>
      </c>
      <c r="G85" s="55">
        <f t="shared" si="20"/>
        <v>0</v>
      </c>
      <c r="H85" s="55">
        <f t="shared" si="20"/>
        <v>0</v>
      </c>
      <c r="I85" s="55">
        <f t="shared" si="20"/>
        <v>0</v>
      </c>
      <c r="J85" s="55">
        <f t="shared" si="20"/>
        <v>0</v>
      </c>
      <c r="K85" s="55">
        <f t="shared" si="20"/>
        <v>0</v>
      </c>
      <c r="L85" s="55">
        <f t="shared" si="20"/>
        <v>0</v>
      </c>
      <c r="M85" s="55">
        <f t="shared" si="20"/>
        <v>0</v>
      </c>
      <c r="N85" s="63">
        <f t="shared" si="20"/>
        <v>0</v>
      </c>
      <c r="O85" s="35">
        <f t="shared" si="20"/>
        <v>52.096774193548384</v>
      </c>
      <c r="P85" s="35">
        <f t="shared" si="20"/>
        <v>0</v>
      </c>
    </row>
    <row r="86" spans="1:16">
      <c r="A86" s="1"/>
      <c r="B86" s="15" t="s">
        <v>37</v>
      </c>
      <c r="C86" s="64">
        <f>IF(C85&lt;&gt;0,C85-C84,0)</f>
        <v>2.2657952069716742</v>
      </c>
      <c r="D86" s="38">
        <f t="shared" ref="D86:O86" si="21">IF(D85&lt;&gt;0,D85-D84,0)</f>
        <v>4.1608544027898873</v>
      </c>
      <c r="E86" s="64">
        <f t="shared" si="21"/>
        <v>0</v>
      </c>
      <c r="F86" s="64">
        <f t="shared" si="21"/>
        <v>0</v>
      </c>
      <c r="G86" s="64">
        <f t="shared" si="21"/>
        <v>0</v>
      </c>
      <c r="H86" s="64">
        <f t="shared" si="21"/>
        <v>0</v>
      </c>
      <c r="I86" s="64">
        <f t="shared" si="21"/>
        <v>0</v>
      </c>
      <c r="J86" s="64">
        <f t="shared" si="21"/>
        <v>0</v>
      </c>
      <c r="K86" s="64">
        <f t="shared" si="21"/>
        <v>0</v>
      </c>
      <c r="L86" s="64">
        <f t="shared" si="21"/>
        <v>0</v>
      </c>
      <c r="M86" s="64">
        <f t="shared" si="21"/>
        <v>0</v>
      </c>
      <c r="N86" s="65">
        <f t="shared" si="21"/>
        <v>0</v>
      </c>
      <c r="O86" s="39">
        <f t="shared" si="21"/>
        <v>3.1736972704714645</v>
      </c>
      <c r="P86" s="40">
        <f>SUM(C86:N86)</f>
        <v>6.4266496097615615</v>
      </c>
    </row>
    <row r="87" spans="1:16">
      <c r="A87" s="1"/>
      <c r="B87" s="13"/>
      <c r="C87" s="56"/>
      <c r="D87" s="78"/>
      <c r="E87" s="57"/>
      <c r="F87" s="57"/>
      <c r="G87" s="57"/>
      <c r="H87" s="57"/>
      <c r="I87" s="57"/>
      <c r="J87" s="57"/>
      <c r="K87" s="57"/>
      <c r="L87" s="57"/>
      <c r="M87" s="57"/>
      <c r="N87" s="58"/>
      <c r="O87" s="42"/>
      <c r="P87" s="43"/>
    </row>
    <row r="88" spans="1:16">
      <c r="A88" s="1" t="s">
        <v>46</v>
      </c>
      <c r="B88" s="13" t="s">
        <v>11</v>
      </c>
      <c r="C88" s="56">
        <f>C64+C40</f>
        <v>45</v>
      </c>
      <c r="D88" s="81">
        <f t="shared" ref="D88:N89" si="22">D64+D40</f>
        <v>47</v>
      </c>
      <c r="E88" s="56">
        <f t="shared" si="22"/>
        <v>0</v>
      </c>
      <c r="F88" s="56">
        <f t="shared" si="22"/>
        <v>0</v>
      </c>
      <c r="G88" s="56">
        <f t="shared" si="22"/>
        <v>0</v>
      </c>
      <c r="H88" s="56">
        <f t="shared" si="22"/>
        <v>0</v>
      </c>
      <c r="I88" s="56">
        <f t="shared" si="22"/>
        <v>4</v>
      </c>
      <c r="J88" s="56">
        <f t="shared" si="22"/>
        <v>0</v>
      </c>
      <c r="K88" s="56">
        <f t="shared" si="22"/>
        <v>13</v>
      </c>
      <c r="L88" s="56">
        <f t="shared" si="22"/>
        <v>0</v>
      </c>
      <c r="M88" s="56">
        <f t="shared" si="22"/>
        <v>0</v>
      </c>
      <c r="N88" s="56">
        <f t="shared" si="22"/>
        <v>0</v>
      </c>
      <c r="O88" s="42">
        <f>SUMIF($C$18:$N$18,"x",C88:N88)</f>
        <v>92</v>
      </c>
      <c r="P88" s="43">
        <f>SUM(C88:N88)</f>
        <v>109</v>
      </c>
    </row>
    <row r="89" spans="1:16">
      <c r="A89" s="2" t="s">
        <v>47</v>
      </c>
      <c r="B89" s="14" t="s">
        <v>12</v>
      </c>
      <c r="C89" s="60">
        <f>C65+C41</f>
        <v>38</v>
      </c>
      <c r="D89" s="82">
        <f t="shared" si="22"/>
        <v>48</v>
      </c>
      <c r="E89" s="60">
        <f t="shared" si="22"/>
        <v>0</v>
      </c>
      <c r="F89" s="60">
        <f t="shared" si="22"/>
        <v>0</v>
      </c>
      <c r="G89" s="60">
        <f t="shared" si="22"/>
        <v>0</v>
      </c>
      <c r="H89" s="60">
        <f t="shared" si="22"/>
        <v>0</v>
      </c>
      <c r="I89" s="60">
        <f t="shared" si="22"/>
        <v>0</v>
      </c>
      <c r="J89" s="60">
        <f t="shared" si="22"/>
        <v>0</v>
      </c>
      <c r="K89" s="60">
        <f t="shared" si="22"/>
        <v>0</v>
      </c>
      <c r="L89" s="60">
        <f t="shared" si="22"/>
        <v>0</v>
      </c>
      <c r="M89" s="60">
        <f t="shared" si="22"/>
        <v>0</v>
      </c>
      <c r="N89" s="60">
        <f t="shared" si="22"/>
        <v>0</v>
      </c>
      <c r="O89" s="42">
        <f>SUMIF($C$18:$N$18,"x",C89:N89)</f>
        <v>86</v>
      </c>
      <c r="P89" s="44">
        <f>SUM(C89:N89)</f>
        <v>86</v>
      </c>
    </row>
    <row r="90" spans="1:16">
      <c r="A90" s="1"/>
      <c r="B90" s="15" t="s">
        <v>37</v>
      </c>
      <c r="C90" s="50">
        <f>IF(C18="x",C89-C88,0)</f>
        <v>-7</v>
      </c>
      <c r="D90" s="26">
        <f t="shared" ref="D90:N90" si="23">IF(D18="x",D89-D88,0)</f>
        <v>1</v>
      </c>
      <c r="E90" s="50">
        <f t="shared" si="23"/>
        <v>0</v>
      </c>
      <c r="F90" s="50">
        <f t="shared" si="23"/>
        <v>0</v>
      </c>
      <c r="G90" s="50">
        <f t="shared" si="23"/>
        <v>0</v>
      </c>
      <c r="H90" s="50">
        <f t="shared" si="23"/>
        <v>0</v>
      </c>
      <c r="I90" s="50">
        <f t="shared" si="23"/>
        <v>0</v>
      </c>
      <c r="J90" s="50">
        <f t="shared" si="23"/>
        <v>0</v>
      </c>
      <c r="K90" s="50">
        <f t="shared" si="23"/>
        <v>0</v>
      </c>
      <c r="L90" s="50">
        <f t="shared" si="23"/>
        <v>0</v>
      </c>
      <c r="M90" s="50">
        <f t="shared" si="23"/>
        <v>0</v>
      </c>
      <c r="N90" s="50">
        <f t="shared" si="23"/>
        <v>0</v>
      </c>
      <c r="O90" s="41">
        <f>O89-O88</f>
        <v>-6</v>
      </c>
      <c r="P90" s="37">
        <f>P89-P88</f>
        <v>-23</v>
      </c>
    </row>
    <row r="91" spans="1:16" ht="15.75" thickBot="1">
      <c r="A91" s="3"/>
      <c r="B91" s="16"/>
      <c r="C91" s="70"/>
      <c r="D91" s="83"/>
      <c r="E91" s="71"/>
      <c r="F91" s="71"/>
      <c r="G91" s="71"/>
      <c r="H91" s="71"/>
      <c r="I91" s="71"/>
      <c r="J91" s="72"/>
      <c r="K91" s="71"/>
      <c r="L91" s="71"/>
      <c r="M91" s="71"/>
      <c r="N91" s="72"/>
      <c r="O91" s="85"/>
      <c r="P91" s="87"/>
    </row>
    <row r="92" spans="1:16" ht="15.75" thickTop="1"/>
    <row r="95" spans="1:16" ht="18.75">
      <c r="A95" s="48" t="str">
        <f>CONCATENATE("Abweichungsanalyse ",N16," ",N17," Bereich ",A16,":")</f>
        <v>Abweichungsanalyse Februar 2020 Bereich Sägen:</v>
      </c>
    </row>
    <row r="98" spans="1:14">
      <c r="A98" s="47" t="s">
        <v>48</v>
      </c>
      <c r="C98" s="132" t="str">
        <f>CONCATENATE(D80," Plan-Stunden x ",ROUNDUP(D84,2)," EUR Plan-Stundensatz")</f>
        <v>1550 Plan-Stunden x 52,26 EUR Plan-Stundensatz</v>
      </c>
      <c r="D98" s="132"/>
      <c r="E98" s="132"/>
      <c r="F98" s="132"/>
      <c r="G98" s="49" t="s">
        <v>49</v>
      </c>
      <c r="H98" s="89">
        <f>PRODUCT(D80,D84)</f>
        <v>81000</v>
      </c>
      <c r="N98" s="93"/>
    </row>
    <row r="100" spans="1:14">
      <c r="A100" s="47" t="s">
        <v>50</v>
      </c>
      <c r="C100" s="132" t="str">
        <f>CONCATENATE(D82," Abw.-Stunden x ",ROUNDUP(D84,2)," EUR Plan-Stundensatz")</f>
        <v>-70 Abw.-Stunden x 52,26 EUR Plan-Stundensatz</v>
      </c>
      <c r="D100" s="132"/>
      <c r="E100" s="132"/>
      <c r="F100" s="132"/>
      <c r="G100" s="49" t="s">
        <v>49</v>
      </c>
      <c r="H100" s="90">
        <f>PRODUCT(D82,D84)</f>
        <v>-3658.0645161290322</v>
      </c>
      <c r="N100" s="93"/>
    </row>
    <row r="102" spans="1:14">
      <c r="A102" s="47" t="s">
        <v>51</v>
      </c>
      <c r="C102" s="132" t="str">
        <f>CONCATENATE(D81," Ist-Stunden x ",ROUNDUP(D84,2), " EUR Plan-Stundensatz")</f>
        <v>1480 Ist-Stunden x 52,26 EUR Plan-Stundensatz</v>
      </c>
      <c r="D102" s="132"/>
      <c r="E102" s="132"/>
      <c r="F102" s="132"/>
      <c r="G102" s="49" t="s">
        <v>49</v>
      </c>
      <c r="H102" s="89">
        <f>PRODUCT(D81,D84)</f>
        <v>77341.93548387097</v>
      </c>
      <c r="N102" s="93"/>
    </row>
    <row r="104" spans="1:14">
      <c r="A104" s="47" t="s">
        <v>52</v>
      </c>
      <c r="C104" s="132" t="str">
        <f>CONCATENATE(D81," Ist-Stunden x ",ROUNDUP(D86,2), " EUR Abw. Stundensatz")</f>
        <v>1480 Ist-Stunden x 4,17 EUR Abw. Stundensatz</v>
      </c>
      <c r="D104" s="132"/>
      <c r="E104" s="132"/>
      <c r="F104" s="132"/>
      <c r="G104" s="49" t="s">
        <v>49</v>
      </c>
      <c r="H104" s="89">
        <f>PRODUCT(D81,D86)</f>
        <v>6158.0645161290331</v>
      </c>
    </row>
    <row r="106" spans="1:14">
      <c r="A106" s="47" t="s">
        <v>53</v>
      </c>
      <c r="C106" s="132" t="str">
        <f>CONCATENATE(D81," Ist-Stunden x ",ROUNDUP(D85,2), " EUR Ist-Stundensatz")</f>
        <v>1480 Ist-Stunden x 56,42 EUR Ist-Stundensatz</v>
      </c>
      <c r="D106" s="132"/>
      <c r="E106" s="132"/>
      <c r="F106" s="132"/>
      <c r="G106" s="49" t="s">
        <v>49</v>
      </c>
      <c r="H106" s="89">
        <f>PRODUCT(D81,D85)</f>
        <v>83500</v>
      </c>
    </row>
    <row r="107" spans="1:14">
      <c r="A107" s="47"/>
      <c r="C107" s="58"/>
      <c r="D107" s="58"/>
      <c r="E107" s="58"/>
      <c r="F107" s="58"/>
      <c r="G107" s="109"/>
      <c r="H107" s="110"/>
    </row>
    <row r="108" spans="1:14">
      <c r="A108" s="47" t="s">
        <v>54</v>
      </c>
      <c r="C108" s="132" t="s">
        <v>55</v>
      </c>
      <c r="D108" s="132"/>
      <c r="E108" s="132"/>
      <c r="F108" s="132"/>
      <c r="G108" s="49" t="s">
        <v>49</v>
      </c>
      <c r="H108" s="89">
        <f>H100+H104</f>
        <v>2500.0000000000009</v>
      </c>
    </row>
    <row r="111" spans="1:14">
      <c r="A111" s="47" t="s">
        <v>56</v>
      </c>
    </row>
    <row r="114" spans="1:15">
      <c r="A114" s="47" t="s">
        <v>57</v>
      </c>
      <c r="C114" s="89">
        <f>PRODUCT(D82,D84)</f>
        <v>-3658.0645161290322</v>
      </c>
    </row>
    <row r="115" spans="1:15" ht="15.75" customHeight="1" thickBot="1">
      <c r="A115" s="91" t="s">
        <v>58</v>
      </c>
      <c r="C115" s="89">
        <f>PRODUCT(D81,D86)</f>
        <v>6158.0645161290331</v>
      </c>
    </row>
    <row r="116" spans="1:15" ht="21.75" customHeight="1" thickBot="1">
      <c r="A116" s="47" t="s">
        <v>59</v>
      </c>
      <c r="B116" s="47"/>
      <c r="C116" s="92">
        <f>SUM(C114:C115)</f>
        <v>2500.0000000000009</v>
      </c>
      <c r="D116" t="s">
        <v>60</v>
      </c>
      <c r="F116" s="107">
        <f>D75</f>
        <v>2500</v>
      </c>
      <c r="G116" s="122" t="str">
        <f>IF(F116=D75,"richtig","falsch")</f>
        <v>richtig</v>
      </c>
      <c r="H116" s="123"/>
      <c r="K116" s="124" t="str">
        <f>IF(G116="richtig","Berechnung Erfolgreich","Eingaben Korrigieren")</f>
        <v>Berechnung Erfolgreich</v>
      </c>
      <c r="L116" s="125"/>
      <c r="M116" s="126"/>
    </row>
    <row r="117" spans="1:15">
      <c r="K117" s="106"/>
      <c r="L117" s="106"/>
      <c r="M117" s="106"/>
    </row>
    <row r="121" spans="1:15" ht="15.75" thickBot="1"/>
    <row r="122" spans="1:15">
      <c r="A122" s="120" t="s">
        <v>61</v>
      </c>
      <c r="B122" s="121"/>
      <c r="C122" s="121"/>
      <c r="D122" s="104"/>
      <c r="E122" s="104"/>
      <c r="F122" s="104"/>
      <c r="G122" s="104"/>
      <c r="H122" s="104"/>
      <c r="I122" s="104"/>
      <c r="J122" s="104"/>
      <c r="K122" s="104"/>
      <c r="L122" s="104"/>
      <c r="M122" s="104"/>
      <c r="N122" s="104"/>
      <c r="O122" s="105"/>
    </row>
    <row r="123" spans="1:15">
      <c r="A123" s="99"/>
      <c r="B123" s="58"/>
      <c r="C123" s="58"/>
      <c r="D123" s="58"/>
      <c r="E123" s="58"/>
      <c r="F123" s="58"/>
      <c r="G123" s="58"/>
      <c r="H123" s="58"/>
      <c r="I123" s="58"/>
      <c r="J123" s="58"/>
      <c r="K123" s="58"/>
      <c r="L123" s="58"/>
      <c r="M123" s="58"/>
      <c r="N123" s="58"/>
      <c r="O123" s="100"/>
    </row>
    <row r="124" spans="1:15">
      <c r="A124" s="98" t="s">
        <v>48</v>
      </c>
      <c r="B124" s="58"/>
      <c r="C124" s="89">
        <f>PRODUCT(D80,D84)</f>
        <v>81000</v>
      </c>
      <c r="D124" s="58"/>
      <c r="E124" s="58"/>
      <c r="F124" s="58"/>
      <c r="G124" s="58"/>
      <c r="H124" s="58"/>
      <c r="I124" s="58"/>
      <c r="J124" s="58"/>
      <c r="K124" s="58"/>
      <c r="L124" s="58"/>
      <c r="M124" s="58"/>
      <c r="N124" s="58"/>
      <c r="O124" s="100"/>
    </row>
    <row r="125" spans="1:15">
      <c r="A125" s="99"/>
      <c r="B125" s="58"/>
      <c r="C125" s="89"/>
      <c r="D125" s="58"/>
      <c r="E125" s="58"/>
      <c r="F125" s="58"/>
      <c r="G125" s="58"/>
      <c r="H125" s="58"/>
      <c r="I125" s="58"/>
      <c r="J125" s="58"/>
      <c r="K125" s="58"/>
      <c r="L125" s="58"/>
      <c r="M125" s="58"/>
      <c r="N125" s="58"/>
      <c r="O125" s="100"/>
    </row>
    <row r="126" spans="1:15">
      <c r="A126" s="98" t="s">
        <v>62</v>
      </c>
      <c r="B126" s="58"/>
      <c r="C126" s="89">
        <f>PRODUCT(D81,D85)</f>
        <v>83500</v>
      </c>
      <c r="D126" s="58"/>
      <c r="E126" s="58"/>
      <c r="F126" s="58"/>
      <c r="G126" s="58"/>
      <c r="H126" s="58"/>
      <c r="I126" s="58"/>
      <c r="J126" s="58"/>
      <c r="K126" s="58"/>
      <c r="L126" s="58"/>
      <c r="M126" s="58"/>
      <c r="N126" s="58"/>
      <c r="O126" s="100"/>
    </row>
    <row r="127" spans="1:15">
      <c r="A127" s="99"/>
      <c r="B127" s="58"/>
      <c r="C127" s="89"/>
      <c r="D127" s="58"/>
      <c r="E127" s="58"/>
      <c r="F127" s="58"/>
      <c r="G127" s="58"/>
      <c r="H127" s="58"/>
      <c r="I127" s="58"/>
      <c r="J127" s="58"/>
      <c r="K127" s="58"/>
      <c r="L127" s="58"/>
      <c r="M127" s="58"/>
      <c r="N127" s="58"/>
      <c r="O127" s="100"/>
    </row>
    <row r="128" spans="1:15">
      <c r="A128" s="98" t="s">
        <v>51</v>
      </c>
      <c r="B128" s="58"/>
      <c r="C128" s="89">
        <f>PRODUCT(D81,D84)</f>
        <v>77341.93548387097</v>
      </c>
      <c r="D128" s="58"/>
      <c r="E128" s="58"/>
      <c r="F128" s="58"/>
      <c r="G128" s="58"/>
      <c r="H128" s="58"/>
      <c r="I128" s="58"/>
      <c r="J128" s="58"/>
      <c r="K128" s="58"/>
      <c r="L128" s="58"/>
      <c r="M128" s="58"/>
      <c r="N128" s="58"/>
      <c r="O128" s="100"/>
    </row>
    <row r="129" spans="1:15">
      <c r="A129" s="99"/>
      <c r="B129" s="58"/>
      <c r="C129" s="89"/>
      <c r="D129" s="58"/>
      <c r="E129" s="58"/>
      <c r="F129" s="58"/>
      <c r="G129" s="58"/>
      <c r="H129" s="58"/>
      <c r="I129" s="58"/>
      <c r="J129" s="58"/>
      <c r="K129" s="58"/>
      <c r="L129" s="58"/>
      <c r="M129" s="58"/>
      <c r="N129" s="58"/>
      <c r="O129" s="100"/>
    </row>
    <row r="130" spans="1:15">
      <c r="A130" s="98" t="s">
        <v>52</v>
      </c>
      <c r="B130" s="58"/>
      <c r="C130" s="89">
        <f>PRODUCT(D81,D86)</f>
        <v>6158.0645161290331</v>
      </c>
      <c r="D130" s="58"/>
      <c r="E130" s="58"/>
      <c r="F130" s="58"/>
      <c r="G130" s="58"/>
      <c r="H130" s="58"/>
      <c r="I130" s="58"/>
      <c r="J130" s="58"/>
      <c r="K130" s="58"/>
      <c r="L130" s="58"/>
      <c r="M130" s="58"/>
      <c r="N130" s="58"/>
      <c r="O130" s="100"/>
    </row>
    <row r="131" spans="1:15">
      <c r="A131" s="99"/>
      <c r="B131" s="58"/>
      <c r="C131" s="89"/>
      <c r="D131" s="58"/>
      <c r="E131" s="58"/>
      <c r="F131" s="58"/>
      <c r="G131" s="58"/>
      <c r="H131" s="58"/>
      <c r="I131" s="58"/>
      <c r="J131" s="58"/>
      <c r="K131" s="58"/>
      <c r="L131" s="58"/>
      <c r="M131" s="58"/>
      <c r="N131" s="58"/>
      <c r="O131" s="100"/>
    </row>
    <row r="132" spans="1:15">
      <c r="A132" s="98" t="s">
        <v>50</v>
      </c>
      <c r="B132" s="58"/>
      <c r="C132" s="89">
        <f>PRODUCT(D82,D84)</f>
        <v>-3658.0645161290322</v>
      </c>
      <c r="D132" s="58"/>
      <c r="E132" s="58"/>
      <c r="F132" s="58"/>
      <c r="G132" s="58"/>
      <c r="H132" s="58"/>
      <c r="I132" s="58"/>
      <c r="J132" s="58"/>
      <c r="K132" s="58"/>
      <c r="L132" s="58"/>
      <c r="M132" s="58"/>
      <c r="N132" s="58"/>
      <c r="O132" s="100"/>
    </row>
    <row r="133" spans="1:15">
      <c r="A133" s="99"/>
      <c r="B133" s="58"/>
      <c r="C133" s="46"/>
      <c r="D133" s="58"/>
      <c r="E133" s="58"/>
      <c r="F133" s="58"/>
      <c r="G133" s="58"/>
      <c r="H133" s="58"/>
      <c r="I133" s="58"/>
      <c r="J133" s="58"/>
      <c r="K133" s="58"/>
      <c r="L133" s="58"/>
      <c r="M133" s="58"/>
      <c r="N133" s="58"/>
      <c r="O133" s="100"/>
    </row>
    <row r="134" spans="1:15">
      <c r="A134" s="108" t="s">
        <v>54</v>
      </c>
      <c r="B134" s="58"/>
      <c r="C134" s="89">
        <f>H104+H100</f>
        <v>2500.0000000000009</v>
      </c>
      <c r="D134" s="58"/>
      <c r="E134" s="58"/>
      <c r="F134" s="58"/>
      <c r="G134" s="58"/>
      <c r="H134" s="58"/>
      <c r="I134" s="58"/>
      <c r="J134" s="58"/>
      <c r="K134" s="58"/>
      <c r="L134" s="58"/>
      <c r="M134" s="58"/>
      <c r="N134" s="58"/>
      <c r="O134" s="100"/>
    </row>
    <row r="135" spans="1:15">
      <c r="A135" s="99"/>
      <c r="B135" s="58"/>
      <c r="C135" s="58"/>
      <c r="D135" s="58"/>
      <c r="E135" s="58"/>
      <c r="F135" s="58"/>
      <c r="G135" s="58"/>
      <c r="H135" s="58"/>
      <c r="I135" s="58"/>
      <c r="J135" s="58"/>
      <c r="K135" s="58"/>
      <c r="L135" s="58"/>
      <c r="M135" s="58"/>
      <c r="N135" s="58"/>
      <c r="O135" s="100"/>
    </row>
    <row r="136" spans="1:15">
      <c r="A136" s="99"/>
      <c r="B136" s="58"/>
      <c r="C136" s="58"/>
      <c r="D136" s="58"/>
      <c r="E136" s="58"/>
      <c r="F136" s="58"/>
      <c r="G136" s="58"/>
      <c r="H136" s="58"/>
      <c r="I136" s="58"/>
      <c r="J136" s="58"/>
      <c r="K136" s="58"/>
      <c r="L136" s="58"/>
      <c r="M136" s="58"/>
      <c r="N136" s="58"/>
      <c r="O136" s="100"/>
    </row>
    <row r="137" spans="1:15">
      <c r="A137" s="99"/>
      <c r="B137" s="58"/>
      <c r="C137" s="58"/>
      <c r="D137" s="58"/>
      <c r="E137" s="58"/>
      <c r="F137" s="58"/>
      <c r="G137" s="58"/>
      <c r="H137" s="58"/>
      <c r="I137" s="58"/>
      <c r="J137" s="58"/>
      <c r="K137" s="58"/>
      <c r="L137" s="58"/>
      <c r="M137" s="58"/>
      <c r="N137" s="58"/>
      <c r="O137" s="100"/>
    </row>
    <row r="138" spans="1:15">
      <c r="A138" s="99"/>
      <c r="B138" s="58"/>
      <c r="C138" s="58"/>
      <c r="D138" s="58"/>
      <c r="E138" s="58"/>
      <c r="F138" s="58"/>
      <c r="G138" s="58"/>
      <c r="H138" s="58"/>
      <c r="I138" s="58"/>
      <c r="J138" s="58"/>
      <c r="K138" s="58"/>
      <c r="L138" s="58"/>
      <c r="M138" s="58"/>
      <c r="N138" s="58"/>
      <c r="O138" s="100"/>
    </row>
    <row r="139" spans="1:15">
      <c r="A139" s="99"/>
      <c r="B139" s="58"/>
      <c r="C139" s="58"/>
      <c r="D139" s="58"/>
      <c r="E139" s="58"/>
      <c r="F139" s="58"/>
      <c r="G139" s="58"/>
      <c r="H139" s="58"/>
      <c r="I139" s="58"/>
      <c r="J139" s="58"/>
      <c r="K139" s="58"/>
      <c r="L139" s="58"/>
      <c r="M139" s="58"/>
      <c r="N139" s="58"/>
      <c r="O139" s="100"/>
    </row>
    <row r="140" spans="1:15" ht="15.75" thickBot="1">
      <c r="A140" s="101"/>
      <c r="B140" s="102"/>
      <c r="C140" s="102"/>
      <c r="D140" s="102"/>
      <c r="E140" s="102"/>
      <c r="F140" s="102"/>
      <c r="G140" s="102"/>
      <c r="H140" s="102"/>
      <c r="I140" s="102"/>
      <c r="J140" s="102"/>
      <c r="K140" s="102"/>
      <c r="L140" s="102"/>
      <c r="M140" s="102"/>
      <c r="N140" s="102"/>
      <c r="O140" s="103"/>
    </row>
  </sheetData>
  <mergeCells count="14">
    <mergeCell ref="A13:P13"/>
    <mergeCell ref="A16:A17"/>
    <mergeCell ref="A23:B23"/>
    <mergeCell ref="A47:B47"/>
    <mergeCell ref="A71:B71"/>
    <mergeCell ref="G116:H116"/>
    <mergeCell ref="K116:M116"/>
    <mergeCell ref="A122:C122"/>
    <mergeCell ref="C98:F98"/>
    <mergeCell ref="C100:F100"/>
    <mergeCell ref="C102:F102"/>
    <mergeCell ref="C104:F104"/>
    <mergeCell ref="C106:F106"/>
    <mergeCell ref="C108:F108"/>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157F-EB0D-42A4-BC22-967CB75FAB48}">
  <sheetPr>
    <tabColor rgb="FFFFC000"/>
  </sheetPr>
  <dimension ref="A3:N39"/>
  <sheetViews>
    <sheetView workbookViewId="0">
      <selection activeCell="H33" sqref="H33"/>
    </sheetView>
  </sheetViews>
  <sheetFormatPr defaultColWidth="11.42578125" defaultRowHeight="15"/>
  <sheetData>
    <row r="3" spans="1:14" ht="18.75">
      <c r="A3" s="150" t="s">
        <v>68</v>
      </c>
      <c r="B3" s="150"/>
      <c r="C3" s="150"/>
      <c r="D3" s="150"/>
      <c r="E3" s="150"/>
      <c r="F3" s="150"/>
      <c r="G3" s="150"/>
      <c r="H3" s="150"/>
      <c r="I3" s="150"/>
      <c r="J3" s="150"/>
      <c r="K3" s="150"/>
      <c r="L3" s="150"/>
      <c r="M3" s="150"/>
      <c r="N3" s="150"/>
    </row>
    <row r="4" spans="1:14">
      <c r="A4" s="47"/>
    </row>
    <row r="5" spans="1:14">
      <c r="A5" s="47"/>
    </row>
    <row r="6" spans="1:14">
      <c r="A6" s="47" t="s">
        <v>69</v>
      </c>
    </row>
    <row r="8" spans="1:14">
      <c r="A8" s="111" t="s">
        <v>70</v>
      </c>
      <c r="E8" t="s">
        <v>71</v>
      </c>
    </row>
    <row r="10" spans="1:14">
      <c r="A10" s="111" t="s">
        <v>72</v>
      </c>
      <c r="H10" t="s">
        <v>71</v>
      </c>
    </row>
    <row r="12" spans="1:14">
      <c r="A12" s="111" t="s">
        <v>73</v>
      </c>
      <c r="I12" t="s">
        <v>71</v>
      </c>
    </row>
    <row r="15" spans="1:14">
      <c r="A15" s="47" t="s">
        <v>74</v>
      </c>
    </row>
    <row r="17" spans="1:1">
      <c r="A17" s="116" t="s">
        <v>75</v>
      </c>
    </row>
    <row r="19" spans="1:1">
      <c r="A19" s="116" t="s">
        <v>76</v>
      </c>
    </row>
    <row r="21" spans="1:1">
      <c r="A21" s="116" t="s">
        <v>77</v>
      </c>
    </row>
    <row r="23" spans="1:1">
      <c r="A23" s="116" t="s">
        <v>78</v>
      </c>
    </row>
    <row r="25" spans="1:1">
      <c r="A25" t="s">
        <v>79</v>
      </c>
    </row>
    <row r="39" ht="16.5" customHeight="1"/>
  </sheetData>
  <mergeCells count="1">
    <mergeCell ref="A3:N3"/>
  </mergeCells>
  <hyperlinks>
    <hyperlink ref="A12" r:id="rId1" xr:uid="{9DE78CD8-BCBB-4080-B235-32AA2097EA86}"/>
    <hyperlink ref="A8" r:id="rId2" xr:uid="{28990EAE-79E6-40E5-8CBB-E15800AA00AD}"/>
    <hyperlink ref="A10" r:id="rId3" xr:uid="{C32DC004-7EA4-45AF-BD6E-395B92AFE346}"/>
  </hyperlink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B4E14312E32E74DA467A537E973722E" ma:contentTypeVersion="8" ma:contentTypeDescription="Ein neues Dokument erstellen." ma:contentTypeScope="" ma:versionID="32fd6ce731f0a270abcea95056f8d431">
  <xsd:schema xmlns:xsd="http://www.w3.org/2001/XMLSchema" xmlns:xs="http://www.w3.org/2001/XMLSchema" xmlns:p="http://schemas.microsoft.com/office/2006/metadata/properties" xmlns:ns2="338bfb26-5841-4ed7-948b-280e849a9fdb" targetNamespace="http://schemas.microsoft.com/office/2006/metadata/properties" ma:root="true" ma:fieldsID="20486bf88eba5f93d8c331636e38b233" ns2:_="">
    <xsd:import namespace="338bfb26-5841-4ed7-948b-280e849a9fdb"/>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8bfb26-5841-4ed7-948b-280e849a9f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D09D2B-431E-439B-9693-ACD9172E02D1}"/>
</file>

<file path=customXml/itemProps2.xml><?xml version="1.0" encoding="utf-8"?>
<ds:datastoreItem xmlns:ds="http://schemas.openxmlformats.org/officeDocument/2006/customXml" ds:itemID="{A2B51DCC-4E98-4596-AF2C-0CC9E923E92D}"/>
</file>

<file path=customXml/itemProps3.xml><?xml version="1.0" encoding="utf-8"?>
<ds:datastoreItem xmlns:ds="http://schemas.openxmlformats.org/officeDocument/2006/customXml" ds:itemID="{C0A124E4-A596-4BF6-91A7-1717B5C546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dc:creator>
  <cp:keywords/>
  <dc:description/>
  <cp:lastModifiedBy>Wemke de Vries</cp:lastModifiedBy>
  <cp:revision/>
  <dcterms:created xsi:type="dcterms:W3CDTF">2020-11-03T17:40:43Z</dcterms:created>
  <dcterms:modified xsi:type="dcterms:W3CDTF">2022-01-06T09:11:32Z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0x010100BB4E14312E32E74DA467A537E973722E</vt:lpwstr>
  </property>
</Properties>
</file>