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ate1904="1" showInkAnnotation="0" autoCompressPictures="0"/>
  <bookViews>
    <workbookView xWindow="2400" yWindow="-315" windowWidth="15450" windowHeight="9690" tabRatio="500"/>
  </bookViews>
  <sheets>
    <sheet name="Info" sheetId="3" r:id="rId1"/>
    <sheet name="Calculation" sheetId="1" r:id="rId2"/>
    <sheet name="Graphic" sheetId="2" r:id="rId3"/>
  </sheet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C10" i="2" l="1"/>
  <c r="A17" i="2" l="1"/>
  <c r="D27" i="1"/>
  <c r="D28" i="1"/>
  <c r="D21" i="1"/>
  <c r="D23" i="1"/>
  <c r="D29" i="1" s="1"/>
  <c r="D16" i="1"/>
  <c r="B22" i="1"/>
  <c r="B23" i="1" s="1"/>
  <c r="B24" i="1" s="1"/>
  <c r="B25" i="1" s="1"/>
  <c r="B26" i="1" s="1"/>
  <c r="B27" i="1" s="1"/>
  <c r="B28" i="1" s="1"/>
  <c r="A11" i="2"/>
  <c r="D11" i="2" s="1"/>
  <c r="A28" i="2"/>
  <c r="A27" i="2"/>
  <c r="A26" i="2"/>
  <c r="A25" i="2"/>
  <c r="A24" i="2"/>
  <c r="A23" i="2"/>
  <c r="A22" i="2"/>
  <c r="A21" i="2"/>
  <c r="A20" i="2"/>
  <c r="A19" i="2"/>
  <c r="A18" i="2"/>
  <c r="A16" i="2"/>
  <c r="A15" i="2"/>
  <c r="D15" i="2" s="1"/>
  <c r="A14" i="2"/>
  <c r="A13" i="2"/>
  <c r="A12" i="2"/>
  <c r="D10" i="2"/>
  <c r="D12" i="2"/>
  <c r="D13" i="2"/>
  <c r="D14" i="2"/>
  <c r="D16" i="2"/>
  <c r="C11" i="2"/>
  <c r="C12" i="2"/>
  <c r="C13" i="2"/>
  <c r="C14" i="2"/>
  <c r="C15" i="2"/>
  <c r="C16" i="2"/>
  <c r="C17" i="2"/>
  <c r="C18" i="2"/>
  <c r="C19" i="2"/>
  <c r="C20" i="2"/>
  <c r="C21" i="2"/>
  <c r="C22" i="2"/>
  <c r="C23" i="2"/>
  <c r="C24" i="2"/>
  <c r="C25" i="2"/>
  <c r="C26" i="2"/>
  <c r="C27" i="2"/>
  <c r="C28" i="2"/>
  <c r="B11" i="2"/>
  <c r="B12" i="2"/>
  <c r="B13" i="2"/>
  <c r="B14" i="2"/>
  <c r="B15" i="2"/>
  <c r="B16" i="2"/>
  <c r="B10" i="2"/>
  <c r="E16" i="2"/>
  <c r="E14" i="2"/>
  <c r="E13" i="2"/>
  <c r="E12" i="2"/>
  <c r="D28" i="2"/>
  <c r="E28" i="2" s="1"/>
  <c r="B28" i="2"/>
  <c r="D27" i="2"/>
  <c r="B27" i="2"/>
  <c r="D26" i="2"/>
  <c r="E26" i="2" s="1"/>
  <c r="B26" i="2"/>
  <c r="D25" i="2"/>
  <c r="B25" i="2"/>
  <c r="D24" i="2"/>
  <c r="E24" i="2" s="1"/>
  <c r="B24" i="2"/>
  <c r="D23" i="2"/>
  <c r="B23" i="2"/>
  <c r="D22" i="2"/>
  <c r="E22" i="2" s="1"/>
  <c r="B22" i="2"/>
  <c r="D21" i="2"/>
  <c r="E21" i="2" s="1"/>
  <c r="B21" i="2"/>
  <c r="D20" i="2"/>
  <c r="E20" i="2" s="1"/>
  <c r="B20" i="2"/>
  <c r="D19" i="2"/>
  <c r="E19" i="2" s="1"/>
  <c r="B19" i="2"/>
  <c r="D18" i="2"/>
  <c r="E18" i="2" s="1"/>
  <c r="B18" i="2"/>
  <c r="D17" i="2"/>
  <c r="E17" i="2" s="1"/>
  <c r="B17" i="2"/>
  <c r="E11" i="2" l="1"/>
  <c r="E15" i="2"/>
  <c r="D37" i="1"/>
  <c r="F17" i="2"/>
  <c r="F18" i="2"/>
  <c r="F19" i="2"/>
  <c r="F20" i="2"/>
  <c r="F21" i="2"/>
  <c r="F22" i="2"/>
  <c r="F24" i="2"/>
  <c r="F26" i="2"/>
  <c r="F28" i="2"/>
  <c r="E23" i="2"/>
  <c r="F23" i="2" s="1"/>
  <c r="E25" i="2"/>
  <c r="E27" i="2"/>
  <c r="F27" i="2" s="1"/>
  <c r="F25" i="2"/>
  <c r="D31" i="1"/>
  <c r="D32" i="1"/>
  <c r="F16" i="2"/>
  <c r="F14" i="2"/>
  <c r="F12" i="2"/>
  <c r="F15" i="2"/>
  <c r="F13" i="2"/>
  <c r="F11" i="2"/>
  <c r="E10" i="2"/>
  <c r="F10" i="2" s="1"/>
</calcChain>
</file>

<file path=xl/comments1.xml><?xml version="1.0" encoding="utf-8"?>
<comments xmlns="http://schemas.openxmlformats.org/spreadsheetml/2006/main">
  <authors>
    <author>heiner maas</author>
  </authors>
  <commentList>
    <comment ref="D14" authorId="0">
      <text>
        <r>
          <rPr>
            <b/>
            <sz val="9"/>
            <color indexed="81"/>
            <rFont val="Verdana"/>
            <family val="2"/>
          </rPr>
          <t xml:space="preserve">Enter Requirements Required </t>
        </r>
      </text>
    </comment>
  </commentList>
</comments>
</file>

<file path=xl/sharedStrings.xml><?xml version="1.0" encoding="utf-8"?>
<sst xmlns="http://schemas.openxmlformats.org/spreadsheetml/2006/main" count="47" uniqueCount="36">
  <si>
    <t>Input cells</t>
  </si>
  <si>
    <t>Output cells</t>
  </si>
  <si>
    <t>All indications and formulae without engagement.</t>
  </si>
  <si>
    <t>2. In-House-Production ("make")</t>
  </si>
  <si>
    <t>No.</t>
  </si>
  <si>
    <t>Requirement [Amount]</t>
  </si>
  <si>
    <t>Price [EUR/Amount]</t>
  </si>
  <si>
    <t xml:space="preserve">Make-or-Buy </t>
  </si>
  <si>
    <t>Variable costs [EUR/Amount]</t>
  </si>
  <si>
    <t>Variable costs total [EUR]</t>
  </si>
  <si>
    <t>Imputed interest rate [%]</t>
  </si>
  <si>
    <t>Asset cost [EUR]</t>
  </si>
  <si>
    <t>Capital consumption</t>
  </si>
  <si>
    <t>Asset depreciation range  [a]</t>
  </si>
  <si>
    <t>Advantage of in-house production</t>
  </si>
  <si>
    <t>Advantage of foreign manufacturing</t>
  </si>
  <si>
    <t>Interest  [EUR]</t>
  </si>
  <si>
    <t>Critical quantity required  =</t>
  </si>
  <si>
    <t>Amount x</t>
  </si>
  <si>
    <t>Extenal procurement</t>
  </si>
  <si>
    <t>In-house production</t>
  </si>
  <si>
    <t>Variable costs</t>
  </si>
  <si>
    <t>In-house p. total</t>
  </si>
  <si>
    <t>IHP = In-house production</t>
  </si>
  <si>
    <t>EP  = External procurement</t>
  </si>
  <si>
    <t>What is</t>
  </si>
  <si>
    <t>better?</t>
  </si>
  <si>
    <t>whether individual components of the product range are manufactured in-house</t>
  </si>
  <si>
    <t>or it could be cheaper to buy these components from suppliers.</t>
  </si>
  <si>
    <t>© Controllinglexikon.de</t>
  </si>
  <si>
    <t>1. External Procurement ("buy")</t>
  </si>
  <si>
    <t>Sum cost [EUR]</t>
  </si>
  <si>
    <t>Data content</t>
  </si>
  <si>
    <t>Sum costs</t>
  </si>
  <si>
    <t>Fixed costs</t>
  </si>
  <si>
    <t xml:space="preserve">External procurement or in-house production also Make-or-Buy is the consideration,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</si>
</sst>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3" x14ac:knownFonts="1">
    <font>
      <sz val="10"/>
      <name val="Verdana"/>
    </font>
    <font>
      <sz val="8"/>
      <name val="Verdana"/>
      <family val="2"/>
    </font>
    <font>
      <b/>
      <sz val="18"/>
      <color indexed="9"/>
      <name val="Arial"/>
      <family val="2"/>
    </font>
    <font>
      <b/>
      <sz val="10"/>
      <name val="Arial"/>
      <family val="2"/>
    </font>
    <font>
      <sz val="11"/>
      <name val="Arial"/>
      <family val="2"/>
    </font>
    <font>
      <b/>
      <sz val="11"/>
      <name val="Arial"/>
      <family val="2"/>
    </font>
    <font>
      <sz val="10"/>
      <name val="Arial"/>
      <family val="2"/>
    </font>
    <font>
      <b/>
      <sz val="9"/>
      <color indexed="81"/>
      <name val="Verdana"/>
      <family val="2"/>
    </font>
    <font>
      <sz val="11"/>
      <color theme="1"/>
      <name val="Arial"/>
      <family val="2"/>
    </font>
    <font>
      <b/>
      <sz val="18"/>
      <name val="Arial"/>
      <family val="2"/>
    </font>
    <font>
      <sz val="10"/>
      <name val="Verdana"/>
      <family val="2"/>
    </font>
    <font>
      <sz val="10"/>
      <color theme="1"/>
      <name val="Arial"/>
      <family val="2"/>
    </font>
    <font>
      <sz val="10"/>
      <color indexed="8"/>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rgb="FFFFFF99"/>
        <bgColor indexed="64"/>
      </patternFill>
    </fill>
    <fill>
      <patternFill patternType="solid">
        <fgColor theme="0"/>
        <bgColor indexed="8"/>
      </patternFill>
    </fill>
    <fill>
      <patternFill patternType="solid">
        <fgColor theme="0" tint="-0.34998626667073579"/>
        <bgColor indexed="64"/>
      </patternFill>
    </fill>
    <fill>
      <patternFill patternType="solid">
        <fgColor rgb="FF006699"/>
        <bgColor indexed="64"/>
      </patternFill>
    </fill>
  </fills>
  <borders count="29">
    <border>
      <left/>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top/>
      <bottom style="double">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double">
        <color indexed="64"/>
      </right>
      <top/>
      <bottom/>
      <diagonal/>
    </border>
    <border>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cellStyleXfs>
  <cellXfs count="98">
    <xf numFmtId="0" fontId="0" fillId="0" borderId="0" xfId="0"/>
    <xf numFmtId="0" fontId="0" fillId="2" borderId="0" xfId="0" applyFill="1"/>
    <xf numFmtId="0" fontId="0" fillId="5" borderId="0" xfId="0" applyFill="1" applyBorder="1"/>
    <xf numFmtId="0" fontId="0" fillId="5" borderId="0" xfId="0" applyFill="1"/>
    <xf numFmtId="0" fontId="2" fillId="0" borderId="0" xfId="0" applyFont="1" applyFill="1"/>
    <xf numFmtId="0" fontId="2" fillId="0" borderId="0" xfId="0" applyFont="1" applyFill="1" applyAlignment="1">
      <alignment horizontal="center"/>
    </xf>
    <xf numFmtId="0" fontId="2" fillId="0" borderId="0" xfId="0" applyFont="1" applyFill="1" applyProtection="1"/>
    <xf numFmtId="0" fontId="2" fillId="0" borderId="0" xfId="0" applyFont="1" applyFill="1" applyAlignment="1" applyProtection="1">
      <alignment horizontal="center"/>
    </xf>
    <xf numFmtId="0" fontId="0" fillId="5" borderId="0" xfId="0" applyFill="1" applyProtection="1"/>
    <xf numFmtId="0" fontId="0" fillId="2" borderId="0" xfId="0" applyFill="1" applyProtection="1"/>
    <xf numFmtId="0" fontId="3" fillId="2" borderId="0" xfId="0" applyFont="1" applyFill="1" applyProtection="1"/>
    <xf numFmtId="0" fontId="0" fillId="2" borderId="0" xfId="0" applyFill="1" applyBorder="1" applyProtection="1"/>
    <xf numFmtId="3" fontId="4" fillId="2" borderId="13" xfId="0" applyNumberFormat="1" applyFont="1" applyFill="1" applyBorder="1" applyProtection="1"/>
    <xf numFmtId="4" fontId="4" fillId="2" borderId="0" xfId="0" applyNumberFormat="1" applyFont="1" applyFill="1" applyBorder="1" applyProtection="1"/>
    <xf numFmtId="0" fontId="4" fillId="2" borderId="0" xfId="0" applyFont="1" applyFill="1" applyBorder="1" applyProtection="1"/>
    <xf numFmtId="0" fontId="0" fillId="5" borderId="0" xfId="0" applyFill="1" applyBorder="1" applyProtection="1"/>
    <xf numFmtId="0" fontId="4" fillId="2" borderId="12" xfId="0" applyFont="1" applyFill="1" applyBorder="1" applyProtection="1"/>
    <xf numFmtId="0" fontId="4" fillId="5" borderId="0" xfId="0" applyFont="1" applyFill="1" applyBorder="1" applyProtection="1"/>
    <xf numFmtId="0" fontId="5" fillId="5" borderId="0" xfId="0" applyFont="1" applyFill="1" applyBorder="1" applyAlignment="1" applyProtection="1">
      <alignment horizontal="center" vertical="center"/>
    </xf>
    <xf numFmtId="4" fontId="5" fillId="5" borderId="0" xfId="0" applyNumberFormat="1" applyFont="1" applyFill="1" applyBorder="1" applyAlignment="1" applyProtection="1">
      <alignment horizontal="right"/>
    </xf>
    <xf numFmtId="0" fontId="8" fillId="5" borderId="0" xfId="0" applyFont="1" applyFill="1" applyBorder="1" applyProtection="1"/>
    <xf numFmtId="0" fontId="9" fillId="5" borderId="0" xfId="0" applyFont="1" applyFill="1" applyBorder="1" applyAlignment="1" applyProtection="1">
      <alignment horizontal="left" vertical="center" wrapText="1"/>
    </xf>
    <xf numFmtId="0" fontId="9" fillId="5" borderId="0" xfId="0" applyFont="1" applyFill="1" applyBorder="1" applyAlignment="1" applyProtection="1">
      <alignment horizontal="left" vertical="center" wrapText="1"/>
      <protection locked="0"/>
    </xf>
    <xf numFmtId="0" fontId="2" fillId="9" borderId="0" xfId="0" applyFont="1" applyFill="1" applyAlignment="1">
      <alignment horizontal="center"/>
    </xf>
    <xf numFmtId="0" fontId="2" fillId="9" borderId="0" xfId="0" applyFont="1" applyFill="1" applyAlignment="1" applyProtection="1">
      <alignment horizontal="center"/>
    </xf>
    <xf numFmtId="0" fontId="6" fillId="2" borderId="0" xfId="0" applyFont="1" applyFill="1" applyProtection="1"/>
    <xf numFmtId="0" fontId="12" fillId="2" borderId="0" xfId="0" applyFont="1" applyFill="1" applyProtection="1"/>
    <xf numFmtId="4" fontId="6" fillId="2" borderId="7" xfId="0" applyNumberFormat="1" applyFont="1" applyFill="1" applyBorder="1" applyProtection="1"/>
    <xf numFmtId="0" fontId="3" fillId="2" borderId="7" xfId="0" quotePrefix="1" applyNumberFormat="1" applyFont="1" applyFill="1" applyBorder="1" applyAlignment="1" applyProtection="1">
      <alignment horizontal="center"/>
    </xf>
    <xf numFmtId="3" fontId="6" fillId="2" borderId="6" xfId="0" applyNumberFormat="1" applyFont="1" applyFill="1" applyBorder="1" applyProtection="1"/>
    <xf numFmtId="4" fontId="6" fillId="2" borderId="6" xfId="0" applyNumberFormat="1" applyFont="1" applyFill="1" applyBorder="1" applyProtection="1"/>
    <xf numFmtId="3" fontId="6" fillId="4" borderId="25" xfId="0" applyNumberFormat="1" applyFont="1" applyFill="1" applyBorder="1" applyProtection="1">
      <protection locked="0"/>
    </xf>
    <xf numFmtId="3" fontId="6" fillId="2" borderId="3" xfId="0" applyNumberFormat="1" applyFont="1" applyFill="1" applyBorder="1" applyProtection="1"/>
    <xf numFmtId="4" fontId="6" fillId="2" borderId="3" xfId="0" applyNumberFormat="1" applyFont="1" applyFill="1" applyBorder="1" applyProtection="1"/>
    <xf numFmtId="4" fontId="6" fillId="4" borderId="3" xfId="0" applyNumberFormat="1" applyFont="1" applyFill="1" applyBorder="1" applyProtection="1">
      <protection locked="0"/>
    </xf>
    <xf numFmtId="3" fontId="6" fillId="2" borderId="1" xfId="0" applyNumberFormat="1" applyFont="1" applyFill="1" applyBorder="1" applyProtection="1"/>
    <xf numFmtId="4" fontId="3" fillId="2" borderId="1" xfId="0" applyNumberFormat="1" applyFont="1" applyFill="1" applyBorder="1" applyProtection="1"/>
    <xf numFmtId="4" fontId="3" fillId="3" borderId="1" xfId="0" applyNumberFormat="1" applyFont="1" applyFill="1" applyBorder="1" applyProtection="1"/>
    <xf numFmtId="3" fontId="6" fillId="2" borderId="8" xfId="0" applyNumberFormat="1" applyFont="1" applyFill="1" applyBorder="1" applyProtection="1"/>
    <xf numFmtId="4" fontId="6" fillId="2" borderId="8" xfId="0" applyNumberFormat="1" applyFont="1" applyFill="1" applyBorder="1" applyProtection="1"/>
    <xf numFmtId="4" fontId="6" fillId="6" borderId="8" xfId="0" applyNumberFormat="1" applyFont="1" applyFill="1" applyBorder="1" applyProtection="1"/>
    <xf numFmtId="4" fontId="6" fillId="4" borderId="3" xfId="0" applyNumberFormat="1" applyFont="1" applyFill="1" applyBorder="1" applyProtection="1">
      <protection locked="0" hidden="1"/>
    </xf>
    <xf numFmtId="4" fontId="6" fillId="3" borderId="3" xfId="0" applyNumberFormat="1" applyFont="1" applyFill="1" applyBorder="1" applyProtection="1"/>
    <xf numFmtId="4" fontId="3" fillId="2" borderId="3" xfId="0" applyNumberFormat="1" applyFont="1" applyFill="1" applyBorder="1" applyProtection="1"/>
    <xf numFmtId="4" fontId="3" fillId="3" borderId="3" xfId="0" applyNumberFormat="1" applyFont="1" applyFill="1" applyBorder="1" applyProtection="1"/>
    <xf numFmtId="4" fontId="6" fillId="3" borderId="3" xfId="0" applyNumberFormat="1" applyFont="1" applyFill="1" applyBorder="1" applyAlignment="1" applyProtection="1">
      <alignment horizontal="center"/>
    </xf>
    <xf numFmtId="4" fontId="6" fillId="2" borderId="1" xfId="0" applyNumberFormat="1" applyFont="1" applyFill="1" applyBorder="1" applyProtection="1"/>
    <xf numFmtId="4" fontId="6" fillId="3" borderId="1" xfId="0" applyNumberFormat="1" applyFont="1" applyFill="1" applyBorder="1" applyAlignment="1" applyProtection="1">
      <alignment horizontal="center"/>
    </xf>
    <xf numFmtId="0" fontId="6" fillId="2" borderId="9" xfId="0" applyFont="1" applyFill="1" applyBorder="1" applyProtection="1"/>
    <xf numFmtId="0" fontId="3" fillId="2" borderId="10" xfId="0" applyFont="1" applyFill="1" applyBorder="1" applyAlignment="1" applyProtection="1">
      <alignment horizontal="centerContinuous"/>
    </xf>
    <xf numFmtId="0" fontId="10" fillId="2" borderId="0" xfId="0" applyFont="1" applyFill="1" applyProtection="1"/>
    <xf numFmtId="0" fontId="10" fillId="2" borderId="0" xfId="0" applyFont="1" applyFill="1" applyBorder="1" applyProtection="1"/>
    <xf numFmtId="4" fontId="6" fillId="2" borderId="0" xfId="0" applyNumberFormat="1" applyFont="1" applyFill="1" applyBorder="1" applyProtection="1"/>
    <xf numFmtId="3" fontId="3" fillId="3" borderId="11" xfId="0" applyNumberFormat="1" applyFont="1" applyFill="1" applyBorder="1" applyProtection="1"/>
    <xf numFmtId="0" fontId="11" fillId="5" borderId="0" xfId="0" applyFont="1" applyFill="1" applyBorder="1" applyProtection="1"/>
    <xf numFmtId="0" fontId="10" fillId="5" borderId="0" xfId="0" applyFont="1" applyFill="1"/>
    <xf numFmtId="3" fontId="6" fillId="4" borderId="2" xfId="0" applyNumberFormat="1" applyFont="1" applyFill="1" applyBorder="1" applyProtection="1">
      <protection locked="0"/>
    </xf>
    <xf numFmtId="3" fontId="6" fillId="4" borderId="22" xfId="0" applyNumberFormat="1" applyFont="1" applyFill="1" applyBorder="1" applyProtection="1">
      <protection locked="0"/>
    </xf>
    <xf numFmtId="0" fontId="6" fillId="5" borderId="0" xfId="0" applyFont="1" applyFill="1"/>
    <xf numFmtId="0" fontId="9" fillId="5" borderId="0" xfId="0" applyFont="1" applyFill="1" applyBorder="1" applyAlignment="1" applyProtection="1">
      <alignment horizontal="center" vertical="center" wrapText="1"/>
    </xf>
    <xf numFmtId="0" fontId="6" fillId="8" borderId="0" xfId="0" applyFont="1" applyFill="1" applyAlignment="1" applyProtection="1">
      <alignment horizontal="center"/>
    </xf>
    <xf numFmtId="44" fontId="6" fillId="3" borderId="0" xfId="0" applyNumberFormat="1" applyFont="1" applyFill="1" applyBorder="1" applyAlignment="1" applyProtection="1">
      <alignment horizontal="left"/>
    </xf>
    <xf numFmtId="0" fontId="11" fillId="5" borderId="0" xfId="0" applyFont="1" applyFill="1" applyBorder="1" applyAlignment="1" applyProtection="1">
      <alignment horizontal="center"/>
    </xf>
    <xf numFmtId="0" fontId="11" fillId="5" borderId="0" xfId="0" applyFont="1" applyFill="1" applyBorder="1" applyAlignment="1" applyProtection="1">
      <alignment horizontal="right"/>
    </xf>
    <xf numFmtId="0" fontId="9" fillId="9" borderId="26" xfId="0" applyFont="1" applyFill="1" applyBorder="1" applyAlignment="1" applyProtection="1">
      <alignment horizontal="center" vertical="center" wrapText="1"/>
    </xf>
    <xf numFmtId="0" fontId="9" fillId="9" borderId="21" xfId="0" applyFont="1" applyFill="1" applyBorder="1" applyAlignment="1" applyProtection="1">
      <alignment horizontal="center" vertical="center" wrapText="1"/>
    </xf>
    <xf numFmtId="0" fontId="9" fillId="9" borderId="27" xfId="0" applyFont="1" applyFill="1" applyBorder="1" applyAlignment="1" applyProtection="1">
      <alignment horizontal="center" vertical="center" wrapText="1"/>
    </xf>
    <xf numFmtId="0" fontId="9" fillId="9" borderId="17" xfId="0" applyFont="1" applyFill="1" applyBorder="1" applyAlignment="1" applyProtection="1">
      <alignment horizontal="center" vertical="center" wrapText="1"/>
    </xf>
    <xf numFmtId="0" fontId="9" fillId="9" borderId="18" xfId="0" applyFont="1" applyFill="1" applyBorder="1" applyAlignment="1" applyProtection="1">
      <alignment horizontal="center" vertical="center" wrapText="1"/>
    </xf>
    <xf numFmtId="0" fontId="9" fillId="9" borderId="28" xfId="0" applyFont="1" applyFill="1" applyBorder="1" applyAlignment="1" applyProtection="1">
      <alignment horizontal="center" vertical="center" wrapText="1"/>
    </xf>
    <xf numFmtId="0" fontId="6" fillId="8" borderId="0" xfId="0" applyFont="1" applyFill="1" applyBorder="1" applyAlignment="1">
      <alignment horizontal="center"/>
    </xf>
    <xf numFmtId="44" fontId="6" fillId="3" borderId="0" xfId="0" applyNumberFormat="1" applyFont="1" applyFill="1" applyBorder="1" applyAlignment="1">
      <alignment horizontal="left"/>
    </xf>
    <xf numFmtId="0" fontId="11" fillId="0" borderId="0" xfId="0" applyFont="1" applyBorder="1" applyAlignment="1" applyProtection="1">
      <alignment horizontal="right"/>
    </xf>
    <xf numFmtId="0" fontId="11" fillId="5" borderId="18" xfId="0" applyFont="1" applyFill="1" applyBorder="1" applyAlignment="1" applyProtection="1">
      <alignment horizontal="center"/>
    </xf>
    <xf numFmtId="0" fontId="10" fillId="2" borderId="0" xfId="0" applyFont="1" applyFill="1" applyProtection="1">
      <protection locked="0"/>
    </xf>
    <xf numFmtId="0" fontId="10" fillId="5" borderId="0" xfId="0" applyFont="1" applyFill="1" applyBorder="1" applyProtection="1">
      <protection locked="0"/>
    </xf>
    <xf numFmtId="0" fontId="10" fillId="2" borderId="18" xfId="0" applyFont="1" applyFill="1" applyBorder="1" applyProtection="1">
      <protection locked="0"/>
    </xf>
    <xf numFmtId="0" fontId="10" fillId="5" borderId="18" xfId="0" applyFont="1" applyFill="1" applyBorder="1" applyProtection="1">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17" xfId="0" applyFont="1" applyFill="1" applyBorder="1" applyAlignment="1" applyProtection="1">
      <alignment horizontal="center"/>
      <protection locked="0"/>
    </xf>
    <xf numFmtId="0" fontId="3" fillId="2" borderId="18" xfId="0" applyFont="1" applyFill="1" applyBorder="1" applyAlignment="1" applyProtection="1">
      <alignment horizontal="center"/>
      <protection locked="0"/>
    </xf>
    <xf numFmtId="0" fontId="3" fillId="2" borderId="19" xfId="0" applyFont="1" applyFill="1" applyBorder="1" applyAlignment="1" applyProtection="1">
      <alignment horizontal="center"/>
      <protection locked="0"/>
    </xf>
    <xf numFmtId="0" fontId="3" fillId="2" borderId="20" xfId="0" applyFont="1" applyFill="1" applyBorder="1" applyAlignment="1" applyProtection="1">
      <alignment horizontal="center"/>
      <protection locked="0"/>
    </xf>
    <xf numFmtId="0" fontId="3" fillId="5" borderId="5" xfId="0" applyFont="1" applyFill="1" applyBorder="1" applyAlignment="1" applyProtection="1">
      <alignment horizontal="center"/>
      <protection locked="0"/>
    </xf>
    <xf numFmtId="0" fontId="3" fillId="5" borderId="6"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4" fontId="6" fillId="3" borderId="3" xfId="0" applyNumberFormat="1" applyFont="1" applyFill="1" applyBorder="1" applyProtection="1">
      <protection locked="0"/>
    </xf>
    <xf numFmtId="4" fontId="6" fillId="3" borderId="4" xfId="0" applyNumberFormat="1" applyFont="1" applyFill="1" applyBorder="1" applyProtection="1">
      <protection locked="0"/>
    </xf>
    <xf numFmtId="0" fontId="3" fillId="3" borderId="14" xfId="0" applyFont="1" applyFill="1" applyBorder="1" applyAlignment="1" applyProtection="1">
      <alignment horizontal="center"/>
      <protection locked="0"/>
    </xf>
    <xf numFmtId="4" fontId="6" fillId="3" borderId="23" xfId="0" applyNumberFormat="1" applyFont="1" applyFill="1" applyBorder="1" applyProtection="1">
      <protection locked="0"/>
    </xf>
    <xf numFmtId="4" fontId="6" fillId="3" borderId="24" xfId="0" applyNumberFormat="1" applyFont="1" applyFill="1" applyBorder="1" applyProtection="1">
      <protection locked="0"/>
    </xf>
    <xf numFmtId="0" fontId="10" fillId="2" borderId="21" xfId="0" applyFont="1" applyFill="1" applyBorder="1" applyProtection="1">
      <protection locked="0"/>
    </xf>
    <xf numFmtId="0" fontId="10" fillId="5" borderId="0" xfId="0" applyFont="1" applyFill="1" applyProtection="1">
      <protection locked="0"/>
    </xf>
    <xf numFmtId="0" fontId="6" fillId="5" borderId="0" xfId="0" applyFont="1" applyFill="1" applyProtection="1">
      <protection locked="0"/>
    </xf>
    <xf numFmtId="0" fontId="10" fillId="7" borderId="0" xfId="0" applyFont="1" applyFill="1" applyProtection="1">
      <protection locked="0"/>
    </xf>
    <xf numFmtId="0" fontId="0" fillId="5" borderId="0" xfId="0" applyFill="1" applyProtection="1">
      <protection locked="0"/>
    </xf>
  </cellXfs>
  <cellStyles count="1">
    <cellStyle name="Standard" xfId="0" builtinId="0"/>
  </cellStyles>
  <dxfs count="0"/>
  <tableStyles count="0" defaultTableStyle="TableStyleMedium9"/>
  <colors>
    <mruColors>
      <color rgb="FF006699"/>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u="none" strike="noStrike" baseline="0">
                <a:latin typeface="Arial" pitchFamily="34" charset="0"/>
                <a:cs typeface="Arial" pitchFamily="34" charset="0"/>
              </a:rPr>
              <a:t>In-house production or external procurement</a:t>
            </a:r>
            <a:endParaRPr lang="de-DE">
              <a:latin typeface="Arial" pitchFamily="34" charset="0"/>
              <a:cs typeface="Arial" pitchFamily="34" charset="0"/>
            </a:endParaRPr>
          </a:p>
        </c:rich>
      </c:tx>
      <c:layout>
        <c:manualLayout>
          <c:xMode val="edge"/>
          <c:yMode val="edge"/>
          <c:x val="0.17788483986671488"/>
          <c:y val="2.9442384218101771E-2"/>
        </c:manualLayout>
      </c:layout>
      <c:overlay val="0"/>
    </c:title>
    <c:autoTitleDeleted val="0"/>
    <c:plotArea>
      <c:layout/>
      <c:lineChart>
        <c:grouping val="standard"/>
        <c:varyColors val="0"/>
        <c:ser>
          <c:idx val="2"/>
          <c:order val="0"/>
          <c:tx>
            <c:v>External procurement</c:v>
          </c:tx>
          <c:marker>
            <c:symbol val="none"/>
          </c:marker>
          <c:cat>
            <c:numRef>
              <c:f>Graphic!$A$10:$A$28</c:f>
              <c:numCache>
                <c:formatCode>#,##0</c:formatCode>
                <c:ptCount val="19"/>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numCache>
            </c:numRef>
          </c:cat>
          <c:val>
            <c:numRef>
              <c:f>Graphic!$B$10:$B$28</c:f>
              <c:numCache>
                <c:formatCode>#,##0.00</c:formatCode>
                <c:ptCount val="19"/>
                <c:pt idx="0">
                  <c:v>0</c:v>
                </c:pt>
                <c:pt idx="1">
                  <c:v>4950</c:v>
                </c:pt>
                <c:pt idx="2">
                  <c:v>9900</c:v>
                </c:pt>
                <c:pt idx="3">
                  <c:v>14850</c:v>
                </c:pt>
                <c:pt idx="4">
                  <c:v>19800</c:v>
                </c:pt>
                <c:pt idx="5">
                  <c:v>24750</c:v>
                </c:pt>
                <c:pt idx="6">
                  <c:v>29700</c:v>
                </c:pt>
                <c:pt idx="7">
                  <c:v>34650</c:v>
                </c:pt>
                <c:pt idx="8">
                  <c:v>39600</c:v>
                </c:pt>
                <c:pt idx="9">
                  <c:v>44550</c:v>
                </c:pt>
                <c:pt idx="10">
                  <c:v>49500</c:v>
                </c:pt>
                <c:pt idx="11">
                  <c:v>54450</c:v>
                </c:pt>
                <c:pt idx="12">
                  <c:v>59400</c:v>
                </c:pt>
                <c:pt idx="13">
                  <c:v>64350</c:v>
                </c:pt>
                <c:pt idx="14">
                  <c:v>69300</c:v>
                </c:pt>
                <c:pt idx="15">
                  <c:v>74250</c:v>
                </c:pt>
                <c:pt idx="16">
                  <c:v>79200</c:v>
                </c:pt>
                <c:pt idx="17">
                  <c:v>84150</c:v>
                </c:pt>
                <c:pt idx="18">
                  <c:v>89100</c:v>
                </c:pt>
              </c:numCache>
            </c:numRef>
          </c:val>
          <c:smooth val="0"/>
        </c:ser>
        <c:ser>
          <c:idx val="0"/>
          <c:order val="1"/>
          <c:tx>
            <c:v>In-house production</c:v>
          </c:tx>
          <c:marker>
            <c:symbol val="none"/>
          </c:marker>
          <c:cat>
            <c:numRef>
              <c:f>Graphic!$A$10:$A$28</c:f>
              <c:numCache>
                <c:formatCode>#,##0</c:formatCode>
                <c:ptCount val="19"/>
                <c:pt idx="0">
                  <c:v>0</c:v>
                </c:pt>
                <c:pt idx="1">
                  <c:v>1000</c:v>
                </c:pt>
                <c:pt idx="2">
                  <c:v>2000</c:v>
                </c:pt>
                <c:pt idx="3">
                  <c:v>3000</c:v>
                </c:pt>
                <c:pt idx="4">
                  <c:v>4000</c:v>
                </c:pt>
                <c:pt idx="5">
                  <c:v>5000</c:v>
                </c:pt>
                <c:pt idx="6">
                  <c:v>6000</c:v>
                </c:pt>
                <c:pt idx="7">
                  <c:v>7000</c:v>
                </c:pt>
                <c:pt idx="8">
                  <c:v>8000</c:v>
                </c:pt>
                <c:pt idx="9">
                  <c:v>9000</c:v>
                </c:pt>
                <c:pt idx="10">
                  <c:v>10000</c:v>
                </c:pt>
                <c:pt idx="11">
                  <c:v>11000</c:v>
                </c:pt>
                <c:pt idx="12">
                  <c:v>12000</c:v>
                </c:pt>
                <c:pt idx="13">
                  <c:v>13000</c:v>
                </c:pt>
                <c:pt idx="14">
                  <c:v>14000</c:v>
                </c:pt>
                <c:pt idx="15">
                  <c:v>15000</c:v>
                </c:pt>
                <c:pt idx="16">
                  <c:v>16000</c:v>
                </c:pt>
                <c:pt idx="17">
                  <c:v>17000</c:v>
                </c:pt>
                <c:pt idx="18">
                  <c:v>18000</c:v>
                </c:pt>
              </c:numCache>
            </c:numRef>
          </c:cat>
          <c:val>
            <c:numRef>
              <c:f>Graphic!$E$10:$E$28</c:f>
              <c:numCache>
                <c:formatCode>#,##0.00</c:formatCode>
                <c:ptCount val="19"/>
                <c:pt idx="0">
                  <c:v>18917.5</c:v>
                </c:pt>
                <c:pt idx="1">
                  <c:v>22517.5</c:v>
                </c:pt>
                <c:pt idx="2">
                  <c:v>26117.5</c:v>
                </c:pt>
                <c:pt idx="3">
                  <c:v>29717.5</c:v>
                </c:pt>
                <c:pt idx="4">
                  <c:v>33317.5</c:v>
                </c:pt>
                <c:pt idx="5">
                  <c:v>36917.5</c:v>
                </c:pt>
                <c:pt idx="6">
                  <c:v>40517.5</c:v>
                </c:pt>
                <c:pt idx="7">
                  <c:v>44117.5</c:v>
                </c:pt>
                <c:pt idx="8">
                  <c:v>47717.5</c:v>
                </c:pt>
                <c:pt idx="9">
                  <c:v>51317.5</c:v>
                </c:pt>
                <c:pt idx="10">
                  <c:v>54917.5</c:v>
                </c:pt>
                <c:pt idx="11">
                  <c:v>58517.5</c:v>
                </c:pt>
                <c:pt idx="12">
                  <c:v>62117.5</c:v>
                </c:pt>
                <c:pt idx="13">
                  <c:v>65717.5</c:v>
                </c:pt>
                <c:pt idx="14">
                  <c:v>69317.5</c:v>
                </c:pt>
                <c:pt idx="15">
                  <c:v>72917.5</c:v>
                </c:pt>
                <c:pt idx="16">
                  <c:v>76517.5</c:v>
                </c:pt>
                <c:pt idx="17">
                  <c:v>80117.5</c:v>
                </c:pt>
                <c:pt idx="18">
                  <c:v>83717.5</c:v>
                </c:pt>
              </c:numCache>
            </c:numRef>
          </c:val>
          <c:smooth val="0"/>
        </c:ser>
        <c:dLbls>
          <c:showLegendKey val="0"/>
          <c:showVal val="0"/>
          <c:showCatName val="0"/>
          <c:showSerName val="0"/>
          <c:showPercent val="0"/>
          <c:showBubbleSize val="0"/>
        </c:dLbls>
        <c:marker val="1"/>
        <c:smooth val="0"/>
        <c:axId val="63912960"/>
        <c:axId val="92004352"/>
      </c:lineChart>
      <c:catAx>
        <c:axId val="63912960"/>
        <c:scaling>
          <c:orientation val="minMax"/>
        </c:scaling>
        <c:delete val="0"/>
        <c:axPos val="b"/>
        <c:majorGridlines/>
        <c:title>
          <c:tx>
            <c:rich>
              <a:bodyPr/>
              <a:lstStyle/>
              <a:p>
                <a:pPr>
                  <a:defRPr/>
                </a:pPr>
                <a:r>
                  <a:rPr lang="en-US" sz="1000" b="1" i="0" u="none" strike="noStrike" baseline="0">
                    <a:latin typeface="Arial" pitchFamily="34" charset="0"/>
                    <a:cs typeface="Arial" pitchFamily="34" charset="0"/>
                  </a:rPr>
                  <a:t>Reference amount </a:t>
                </a:r>
                <a:r>
                  <a:rPr lang="de-DE">
                    <a:latin typeface="Arial" pitchFamily="34" charset="0"/>
                    <a:cs typeface="Arial" pitchFamily="34" charset="0"/>
                  </a:rPr>
                  <a:t>X [Amount]</a:t>
                </a:r>
              </a:p>
            </c:rich>
          </c:tx>
          <c:layout/>
          <c:overlay val="0"/>
        </c:title>
        <c:numFmt formatCode="#,##0" sourceLinked="1"/>
        <c:majorTickMark val="out"/>
        <c:minorTickMark val="none"/>
        <c:tickLblPos val="nextTo"/>
        <c:crossAx val="92004352"/>
        <c:crosses val="autoZero"/>
        <c:auto val="0"/>
        <c:lblAlgn val="ctr"/>
        <c:lblOffset val="100"/>
        <c:tickLblSkip val="5"/>
        <c:tickMarkSkip val="1"/>
        <c:noMultiLvlLbl val="0"/>
      </c:catAx>
      <c:valAx>
        <c:axId val="92004352"/>
        <c:scaling>
          <c:orientation val="minMax"/>
        </c:scaling>
        <c:delete val="0"/>
        <c:axPos val="l"/>
        <c:majorGridlines/>
        <c:title>
          <c:tx>
            <c:rich>
              <a:bodyPr/>
              <a:lstStyle/>
              <a:p>
                <a:pPr>
                  <a:defRPr/>
                </a:pPr>
                <a:r>
                  <a:rPr lang="de-DE">
                    <a:latin typeface="Arial" pitchFamily="34" charset="0"/>
                    <a:cs typeface="Arial" pitchFamily="34" charset="0"/>
                  </a:rPr>
                  <a:t>Cost</a:t>
                </a:r>
                <a:r>
                  <a:rPr lang="de-DE" baseline="0">
                    <a:latin typeface="Arial" pitchFamily="34" charset="0"/>
                    <a:cs typeface="Arial" pitchFamily="34" charset="0"/>
                  </a:rPr>
                  <a:t> </a:t>
                </a:r>
                <a:r>
                  <a:rPr lang="de-DE">
                    <a:latin typeface="Arial" pitchFamily="34" charset="0"/>
                    <a:cs typeface="Arial" pitchFamily="34" charset="0"/>
                  </a:rPr>
                  <a:t> [EUR]</a:t>
                </a:r>
              </a:p>
            </c:rich>
          </c:tx>
          <c:layout/>
          <c:overlay val="0"/>
        </c:title>
        <c:numFmt formatCode="#,##0.00" sourceLinked="1"/>
        <c:majorTickMark val="out"/>
        <c:minorTickMark val="none"/>
        <c:tickLblPos val="nextTo"/>
        <c:crossAx val="63912960"/>
        <c:crosses val="autoZero"/>
        <c:crossBetween val="between"/>
        <c:majorUnit val="20000"/>
      </c:valAx>
    </c:plotArea>
    <c:legend>
      <c:legendPos val="b"/>
      <c:layout/>
      <c:overlay val="0"/>
    </c:legend>
    <c:plotVisOnly val="1"/>
    <c:dispBlanksAs val="gap"/>
    <c:showDLblsOverMax val="0"/>
  </c:chart>
  <c:spPr>
    <a:ln>
      <a:noFill/>
    </a:ln>
  </c:spPr>
  <c:printSettings>
    <c:headerFooter/>
    <c:pageMargins b="1" l="0.75000000000000133" r="0.75000000000000133"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171451</xdr:colOff>
      <xdr:row>7</xdr:row>
      <xdr:rowOff>19050</xdr:rowOff>
    </xdr:from>
    <xdr:to>
      <xdr:col>6</xdr:col>
      <xdr:colOff>9525</xdr:colOff>
      <xdr:row>21</xdr:row>
      <xdr:rowOff>19050</xdr:rowOff>
    </xdr:to>
    <xdr:sp macro="" textlink="">
      <xdr:nvSpPr>
        <xdr:cNvPr id="2" name="Textfeld 1"/>
        <xdr:cNvSpPr txBox="1"/>
      </xdr:nvSpPr>
      <xdr:spPr>
        <a:xfrm>
          <a:off x="171451" y="1657350"/>
          <a:ext cx="5438774" cy="2266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0" i="0">
              <a:solidFill>
                <a:schemeClr val="dk1"/>
              </a:solidFill>
              <a:effectLst/>
              <a:latin typeface="Arial" pitchFamily="34" charset="0"/>
              <a:ea typeface="+mn-ea"/>
              <a:cs typeface="Arial" pitchFamily="34" charset="0"/>
            </a:rPr>
            <a:t>The make-or-buy decision is the act of making a strategic choice between producing an item internally (in-house) or buying it externally (from an outside supplier). The buy side of the decision also is referred to as outsourcing. Make-or-buy decisions usually arise when a firm that has developed a product or part—or significantly modified a product or part—is having trouble with current suppliers, or has diminishing capacity or changing demand.</a:t>
          </a:r>
        </a:p>
        <a:p>
          <a:endParaRPr lang="de-DE" sz="1000" b="0" i="0">
            <a:solidFill>
              <a:schemeClr val="dk1"/>
            </a:solidFill>
            <a:effectLst/>
            <a:latin typeface="Arial" pitchFamily="34" charset="0"/>
            <a:ea typeface="+mn-ea"/>
            <a:cs typeface="Arial" pitchFamily="34" charset="0"/>
          </a:endParaRPr>
        </a:p>
        <a:p>
          <a:r>
            <a:rPr lang="de-DE" sz="1000" b="0" i="0">
              <a:solidFill>
                <a:schemeClr val="dk1"/>
              </a:solidFill>
              <a:effectLst/>
              <a:latin typeface="Arial" pitchFamily="34" charset="0"/>
              <a:ea typeface="+mn-ea"/>
              <a:cs typeface="Arial" pitchFamily="34" charset="0"/>
            </a:rPr>
            <a:t>Make-or-buy analysis is conducted at the strategic and operational level. Obviously, the strategic level is the more long-range of the two. Variables considered at the strategic level include analysis of the future, as well as the current environment. Issues like government regulation, competing firms, and market trends all have a strategic impact on the make-or-buy decision. Of course, firms should make items that reinforce or are in-line with their core competencies. These are areas in which the firm is strongest and which give the firm a competitive advantage.</a:t>
          </a:r>
        </a:p>
        <a:p>
          <a:r>
            <a:rPr lang="de-DE" sz="1100" b="0" i="0">
              <a:solidFill>
                <a:schemeClr val="dk1"/>
              </a:solidFill>
              <a:effectLst/>
              <a:latin typeface="+mn-lt"/>
              <a:ea typeface="+mn-ea"/>
              <a:cs typeface="+mn-cs"/>
            </a:rPr>
            <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
          </a:r>
          <a:br>
            <a:rPr lang="de-DE" sz="1100" b="0" i="0">
              <a:solidFill>
                <a:schemeClr val="dk1"/>
              </a:solidFill>
              <a:effectLst/>
              <a:latin typeface="+mn-lt"/>
              <a:ea typeface="+mn-ea"/>
              <a:cs typeface="+mn-cs"/>
            </a:rPr>
          </a:br>
          <a:endParaRPr lang="de-DE" sz="1100"/>
        </a:p>
      </xdr:txBody>
    </xdr:sp>
    <xdr:clientData/>
  </xdr:twoCellAnchor>
  <xdr:twoCellAnchor editAs="oneCell">
    <xdr:from>
      <xdr:col>0</xdr:col>
      <xdr:colOff>0</xdr:colOff>
      <xdr:row>0</xdr:row>
      <xdr:rowOff>7620</xdr:rowOff>
    </xdr:from>
    <xdr:to>
      <xdr:col>4</xdr:col>
      <xdr:colOff>533399</xdr:colOff>
      <xdr:row>0</xdr:row>
      <xdr:rowOff>533399</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0" y="7620"/>
          <a:ext cx="4457699" cy="525779"/>
        </a:xfrm>
        <a:prstGeom prst="rect">
          <a:avLst/>
        </a:prstGeom>
        <a:noFill/>
        <a:ln w="9525">
          <a:noFill/>
          <a:miter lim="800000"/>
          <a:headEnd/>
          <a:tailEnd/>
        </a:ln>
      </xdr:spPr>
    </xdr:pic>
    <xdr:clientData/>
  </xdr:twoCellAnchor>
  <xdr:twoCellAnchor editAs="oneCell">
    <xdr:from>
      <xdr:col>5</xdr:col>
      <xdr:colOff>404029</xdr:colOff>
      <xdr:row>0</xdr:row>
      <xdr:rowOff>0</xdr:rowOff>
    </xdr:from>
    <xdr:to>
      <xdr:col>6</xdr:col>
      <xdr:colOff>4689</xdr:colOff>
      <xdr:row>0</xdr:row>
      <xdr:rowOff>514350</xdr:rowOff>
    </xdr:to>
    <xdr:pic>
      <xdr:nvPicPr>
        <xdr:cNvPr id="4" name="Grafik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95029" y="0"/>
          <a:ext cx="43886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276226</xdr:colOff>
      <xdr:row>24</xdr:row>
      <xdr:rowOff>142875</xdr:rowOff>
    </xdr:from>
    <xdr:to>
      <xdr:col>5</xdr:col>
      <xdr:colOff>285750</xdr:colOff>
      <xdr:row>27</xdr:row>
      <xdr:rowOff>133350</xdr:rowOff>
    </xdr:to>
    <xdr:sp macro="" textlink="">
      <xdr:nvSpPr>
        <xdr:cNvPr id="5" name="Textfeld 4"/>
        <xdr:cNvSpPr txBox="1"/>
      </xdr:nvSpPr>
      <xdr:spPr>
        <a:xfrm>
          <a:off x="276226" y="4533900"/>
          <a:ext cx="4772024" cy="4762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Cf.: Horngren (2005): Management Accounting, 13th Edition, Pearson Education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5</xdr:col>
      <xdr:colOff>266699</xdr:colOff>
      <xdr:row>1</xdr:row>
      <xdr:rowOff>0</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0" y="7620"/>
          <a:ext cx="6385559" cy="525780"/>
        </a:xfrm>
        <a:prstGeom prst="rect">
          <a:avLst/>
        </a:prstGeom>
        <a:noFill/>
        <a:ln w="9525">
          <a:noFill/>
          <a:miter lim="800000"/>
          <a:headEnd/>
          <a:tailEnd/>
        </a:ln>
      </xdr:spPr>
    </xdr:pic>
    <xdr:clientData/>
  </xdr:twoCellAnchor>
  <xdr:twoCellAnchor editAs="oneCell">
    <xdr:from>
      <xdr:col>5</xdr:col>
      <xdr:colOff>404029</xdr:colOff>
      <xdr:row>0</xdr:row>
      <xdr:rowOff>0</xdr:rowOff>
    </xdr:from>
    <xdr:to>
      <xdr:col>6</xdr:col>
      <xdr:colOff>4689</xdr:colOff>
      <xdr:row>1</xdr:row>
      <xdr:rowOff>0</xdr:rowOff>
    </xdr:to>
    <xdr:pic>
      <xdr:nvPicPr>
        <xdr:cNvPr id="4" name="Grafik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66604" y="0"/>
          <a:ext cx="43886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33</xdr:row>
      <xdr:rowOff>19050</xdr:rowOff>
    </xdr:from>
    <xdr:to>
      <xdr:col>5</xdr:col>
      <xdr:colOff>857250</xdr:colOff>
      <xdr:row>51</xdr:row>
      <xdr:rowOff>57150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7620</xdr:rowOff>
    </xdr:from>
    <xdr:to>
      <xdr:col>4</xdr:col>
      <xdr:colOff>342899</xdr:colOff>
      <xdr:row>1</xdr:row>
      <xdr:rowOff>0</xdr:rowOff>
    </xdr:to>
    <xdr:pic>
      <xdr:nvPicPr>
        <xdr:cNvPr id="3" name="Grafik 4"/>
        <xdr:cNvPicPr>
          <a:picLocks noChangeAspect="1"/>
        </xdr:cNvPicPr>
      </xdr:nvPicPr>
      <xdr:blipFill>
        <a:blip xmlns:r="http://schemas.openxmlformats.org/officeDocument/2006/relationships" r:embed="rId2" cstate="print"/>
        <a:srcRect/>
        <a:stretch>
          <a:fillRect/>
        </a:stretch>
      </xdr:blipFill>
      <xdr:spPr bwMode="auto">
        <a:xfrm>
          <a:off x="0" y="7620"/>
          <a:ext cx="6385559" cy="525780"/>
        </a:xfrm>
        <a:prstGeom prst="rect">
          <a:avLst/>
        </a:prstGeom>
        <a:noFill/>
        <a:ln w="9525">
          <a:noFill/>
          <a:miter lim="800000"/>
          <a:headEnd/>
          <a:tailEnd/>
        </a:ln>
      </xdr:spPr>
    </xdr:pic>
    <xdr:clientData/>
  </xdr:twoCellAnchor>
  <xdr:twoCellAnchor editAs="oneCell">
    <xdr:from>
      <xdr:col>5</xdr:col>
      <xdr:colOff>461179</xdr:colOff>
      <xdr:row>0</xdr:row>
      <xdr:rowOff>0</xdr:rowOff>
    </xdr:from>
    <xdr:to>
      <xdr:col>6</xdr:col>
      <xdr:colOff>4689</xdr:colOff>
      <xdr:row>1</xdr:row>
      <xdr:rowOff>0</xdr:rowOff>
    </xdr:to>
    <xdr:pic>
      <xdr:nvPicPr>
        <xdr:cNvPr id="4" name="Grafik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95254" y="0"/>
          <a:ext cx="43886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F25"/>
  <sheetViews>
    <sheetView tabSelected="1" workbookViewId="0">
      <selection activeCell="H36" sqref="H36"/>
    </sheetView>
  </sheetViews>
  <sheetFormatPr baseColWidth="10" defaultRowHeight="12.75" x14ac:dyDescent="0.2"/>
  <cols>
    <col min="1" max="1" width="11" style="3"/>
    <col min="2" max="2" width="14.125" style="3" customWidth="1"/>
    <col min="3" max="3" width="13.5" style="3" customWidth="1"/>
    <col min="4" max="4" width="12.875" style="3" customWidth="1"/>
    <col min="5" max="16384" width="11" style="3"/>
  </cols>
  <sheetData>
    <row r="1" spans="1:6" ht="42" customHeight="1" x14ac:dyDescent="0.35">
      <c r="A1" s="6"/>
      <c r="B1" s="6"/>
      <c r="C1" s="6"/>
      <c r="D1" s="7"/>
      <c r="E1" s="24"/>
      <c r="F1" s="24"/>
    </row>
    <row r="2" spans="1:6" x14ac:dyDescent="0.2">
      <c r="A2" s="60" t="s">
        <v>0</v>
      </c>
      <c r="B2" s="60"/>
      <c r="C2" s="60"/>
      <c r="D2" s="61" t="s">
        <v>1</v>
      </c>
      <c r="E2" s="61"/>
      <c r="F2" s="61"/>
    </row>
    <row r="3" spans="1:6" x14ac:dyDescent="0.2">
      <c r="A3" s="62" t="s">
        <v>2</v>
      </c>
      <c r="B3" s="62"/>
      <c r="C3" s="62"/>
      <c r="D3" s="63" t="s">
        <v>29</v>
      </c>
      <c r="E3" s="63"/>
      <c r="F3" s="63"/>
    </row>
    <row r="4" spans="1:6" x14ac:dyDescent="0.2">
      <c r="A4" s="64" t="s">
        <v>7</v>
      </c>
      <c r="B4" s="65"/>
      <c r="C4" s="65"/>
      <c r="D4" s="65"/>
      <c r="E4" s="65"/>
      <c r="F4" s="66"/>
    </row>
    <row r="5" spans="1:6" x14ac:dyDescent="0.2">
      <c r="A5" s="67"/>
      <c r="B5" s="68"/>
      <c r="C5" s="68"/>
      <c r="D5" s="68"/>
      <c r="E5" s="68"/>
      <c r="F5" s="69"/>
    </row>
    <row r="6" spans="1:6" ht="23.25" x14ac:dyDescent="0.2">
      <c r="A6" s="59"/>
      <c r="B6" s="59"/>
      <c r="C6" s="59"/>
      <c r="D6" s="59"/>
      <c r="E6" s="59"/>
      <c r="F6" s="59"/>
    </row>
    <row r="24" spans="2:2" x14ac:dyDescent="0.2">
      <c r="B24" s="58"/>
    </row>
    <row r="25" spans="2:2" x14ac:dyDescent="0.2">
      <c r="B25" s="55"/>
    </row>
  </sheetData>
  <sheetProtection selectLockedCells="1"/>
  <mergeCells count="5">
    <mergeCell ref="A2:C2"/>
    <mergeCell ref="D2:F2"/>
    <mergeCell ref="A3:C3"/>
    <mergeCell ref="D3:F3"/>
    <mergeCell ref="A4:F5"/>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ublished="0" enableFormatConditionsCalculation="0"/>
  <dimension ref="A1:AD47"/>
  <sheetViews>
    <sheetView workbookViewId="0">
      <selection activeCell="D15" sqref="D15"/>
    </sheetView>
  </sheetViews>
  <sheetFormatPr baseColWidth="10" defaultColWidth="11" defaultRowHeight="12.75" x14ac:dyDescent="0.2"/>
  <cols>
    <col min="1" max="1" width="11" style="3"/>
    <col min="2" max="2" width="10.5" style="3" customWidth="1"/>
    <col min="3" max="3" width="29.875" style="3" bestFit="1" customWidth="1"/>
    <col min="4" max="4" width="11" style="3" customWidth="1"/>
    <col min="5" max="16384" width="11" style="3"/>
  </cols>
  <sheetData>
    <row r="1" spans="1:30" ht="42" customHeight="1" x14ac:dyDescent="0.35">
      <c r="A1" s="6"/>
      <c r="B1" s="6"/>
      <c r="C1" s="6"/>
      <c r="D1" s="7"/>
      <c r="E1" s="7"/>
      <c r="F1" s="24"/>
      <c r="G1" s="8"/>
    </row>
    <row r="2" spans="1:30" ht="14.25" x14ac:dyDescent="0.2">
      <c r="A2" s="60" t="s">
        <v>0</v>
      </c>
      <c r="B2" s="60"/>
      <c r="C2" s="60"/>
      <c r="D2" s="61" t="s">
        <v>1</v>
      </c>
      <c r="E2" s="61"/>
      <c r="F2" s="61"/>
      <c r="G2" s="20"/>
    </row>
    <row r="3" spans="1:30" ht="14.25" x14ac:dyDescent="0.2">
      <c r="A3" s="62" t="s">
        <v>2</v>
      </c>
      <c r="B3" s="62"/>
      <c r="C3" s="62"/>
      <c r="D3" s="63" t="s">
        <v>29</v>
      </c>
      <c r="E3" s="63"/>
      <c r="F3" s="63"/>
      <c r="G3" s="20"/>
      <c r="H3" s="2"/>
      <c r="I3" s="2"/>
    </row>
    <row r="4" spans="1:30" ht="12.6" customHeight="1" x14ac:dyDescent="0.2">
      <c r="A4" s="64" t="s">
        <v>7</v>
      </c>
      <c r="B4" s="65"/>
      <c r="C4" s="65"/>
      <c r="D4" s="65"/>
      <c r="E4" s="65"/>
      <c r="F4" s="66"/>
      <c r="G4" s="21"/>
      <c r="H4" s="22"/>
      <c r="I4" s="22"/>
      <c r="J4" s="22"/>
      <c r="K4" s="22"/>
      <c r="L4" s="22"/>
      <c r="M4" s="22"/>
      <c r="N4" s="22"/>
      <c r="O4" s="22"/>
      <c r="P4" s="22"/>
      <c r="Q4" s="22"/>
      <c r="R4" s="22"/>
      <c r="S4" s="22"/>
      <c r="T4" s="22"/>
      <c r="U4" s="22"/>
      <c r="V4" s="22"/>
      <c r="W4" s="22"/>
      <c r="X4" s="22"/>
      <c r="Y4" s="22"/>
      <c r="Z4" s="22"/>
      <c r="AA4" s="22"/>
      <c r="AB4" s="22"/>
      <c r="AC4" s="22"/>
      <c r="AD4" s="22"/>
    </row>
    <row r="5" spans="1:30" ht="12.6" customHeight="1" x14ac:dyDescent="0.2">
      <c r="A5" s="67"/>
      <c r="B5" s="68"/>
      <c r="C5" s="68"/>
      <c r="D5" s="68"/>
      <c r="E5" s="68"/>
      <c r="F5" s="69"/>
      <c r="G5" s="21"/>
      <c r="H5" s="22"/>
      <c r="I5" s="22"/>
      <c r="J5" s="22"/>
      <c r="K5" s="22"/>
      <c r="L5" s="22"/>
      <c r="M5" s="22"/>
      <c r="N5" s="22"/>
      <c r="O5" s="22"/>
      <c r="P5" s="22"/>
      <c r="Q5" s="22"/>
      <c r="R5" s="22"/>
      <c r="S5" s="22"/>
      <c r="T5" s="22"/>
      <c r="U5" s="22"/>
      <c r="V5" s="22"/>
      <c r="W5" s="22"/>
      <c r="X5" s="22"/>
      <c r="Y5" s="22"/>
      <c r="Z5" s="22"/>
      <c r="AA5" s="22"/>
      <c r="AB5" s="22"/>
      <c r="AC5" s="22"/>
      <c r="AD5" s="22"/>
    </row>
    <row r="6" spans="1:30" ht="12.6" customHeight="1" x14ac:dyDescent="0.2">
      <c r="A6" s="59"/>
      <c r="B6" s="59"/>
      <c r="C6" s="59"/>
      <c r="D6" s="59"/>
      <c r="E6" s="59"/>
      <c r="F6" s="59"/>
      <c r="G6" s="21"/>
      <c r="H6" s="22"/>
      <c r="I6" s="22"/>
      <c r="J6" s="22"/>
      <c r="K6" s="22"/>
      <c r="L6" s="22"/>
      <c r="M6" s="22"/>
      <c r="N6" s="22"/>
      <c r="O6" s="22"/>
      <c r="P6" s="22"/>
      <c r="Q6" s="22"/>
      <c r="R6" s="22"/>
      <c r="S6" s="22"/>
      <c r="T6" s="22"/>
      <c r="U6" s="22"/>
      <c r="V6" s="22"/>
      <c r="W6" s="22"/>
      <c r="X6" s="22"/>
      <c r="Y6" s="22"/>
      <c r="Z6" s="22"/>
      <c r="AA6" s="22"/>
      <c r="AB6" s="22"/>
      <c r="AC6" s="22"/>
      <c r="AD6" s="22"/>
    </row>
    <row r="7" spans="1:30" x14ac:dyDescent="0.2">
      <c r="A7" s="25" t="s">
        <v>35</v>
      </c>
      <c r="B7" s="9"/>
      <c r="C7" s="9"/>
      <c r="D7" s="9"/>
      <c r="E7" s="9"/>
      <c r="F7" s="8"/>
      <c r="G7" s="8"/>
    </row>
    <row r="8" spans="1:30" x14ac:dyDescent="0.2">
      <c r="A8" s="26" t="s">
        <v>27</v>
      </c>
      <c r="B8" s="9"/>
      <c r="C8" s="9"/>
      <c r="D8" s="9"/>
      <c r="E8" s="9"/>
      <c r="F8" s="8"/>
      <c r="G8" s="8"/>
    </row>
    <row r="9" spans="1:30" x14ac:dyDescent="0.2">
      <c r="A9" s="25" t="s">
        <v>28</v>
      </c>
      <c r="B9" s="9"/>
      <c r="C9" s="9"/>
      <c r="D9" s="9"/>
      <c r="E9" s="9"/>
      <c r="F9" s="8"/>
      <c r="G9" s="8"/>
    </row>
    <row r="10" spans="1:30" x14ac:dyDescent="0.2">
      <c r="A10" s="9"/>
      <c r="B10" s="9"/>
      <c r="C10" s="9"/>
      <c r="D10" s="9"/>
      <c r="E10" s="9"/>
      <c r="F10" s="8"/>
      <c r="G10" s="8"/>
    </row>
    <row r="11" spans="1:30" x14ac:dyDescent="0.2">
      <c r="A11" s="10" t="s">
        <v>30</v>
      </c>
      <c r="B11" s="10"/>
      <c r="C11" s="9"/>
      <c r="D11" s="9"/>
      <c r="E11" s="9"/>
      <c r="F11" s="8"/>
      <c r="G11" s="8"/>
    </row>
    <row r="12" spans="1:30" ht="13.5" thickBot="1" x14ac:dyDescent="0.25">
      <c r="A12" s="9"/>
      <c r="B12" s="9"/>
      <c r="C12" s="9"/>
      <c r="D12" s="9"/>
      <c r="E12" s="9"/>
      <c r="F12" s="8"/>
      <c r="G12" s="8"/>
    </row>
    <row r="13" spans="1:30" ht="14.25" thickTop="1" thickBot="1" x14ac:dyDescent="0.25">
      <c r="A13" s="9"/>
      <c r="B13" s="27" t="s">
        <v>4</v>
      </c>
      <c r="C13" s="27" t="s">
        <v>32</v>
      </c>
      <c r="D13" s="28"/>
      <c r="E13" s="9"/>
      <c r="F13" s="8"/>
      <c r="G13" s="8"/>
    </row>
    <row r="14" spans="1:30" x14ac:dyDescent="0.2">
      <c r="A14" s="9"/>
      <c r="B14" s="29">
        <v>1</v>
      </c>
      <c r="C14" s="30" t="s">
        <v>5</v>
      </c>
      <c r="D14" s="31">
        <v>16000</v>
      </c>
      <c r="E14" s="9"/>
      <c r="F14" s="8"/>
      <c r="G14" s="8"/>
    </row>
    <row r="15" spans="1:30" x14ac:dyDescent="0.2">
      <c r="A15" s="9"/>
      <c r="B15" s="32">
        <v>2</v>
      </c>
      <c r="C15" s="33" t="s">
        <v>6</v>
      </c>
      <c r="D15" s="34">
        <v>4.95</v>
      </c>
      <c r="E15" s="9"/>
      <c r="F15" s="8"/>
      <c r="G15" s="8"/>
    </row>
    <row r="16" spans="1:30" ht="13.5" thickBot="1" x14ac:dyDescent="0.25">
      <c r="A16" s="9"/>
      <c r="B16" s="35">
        <v>3</v>
      </c>
      <c r="C16" s="36" t="s">
        <v>31</v>
      </c>
      <c r="D16" s="37">
        <f>D14*D15</f>
        <v>79200</v>
      </c>
      <c r="E16" s="9"/>
      <c r="F16" s="8"/>
      <c r="G16" s="8"/>
    </row>
    <row r="17" spans="1:7" ht="13.5" thickTop="1" x14ac:dyDescent="0.2">
      <c r="A17" s="9"/>
      <c r="B17" s="9"/>
      <c r="C17" s="9"/>
      <c r="D17" s="50"/>
      <c r="E17" s="9"/>
      <c r="F17" s="8"/>
      <c r="G17" s="8"/>
    </row>
    <row r="18" spans="1:7" x14ac:dyDescent="0.2">
      <c r="A18" s="9"/>
      <c r="B18" s="9"/>
      <c r="C18" s="9"/>
      <c r="D18" s="50"/>
      <c r="E18" s="9"/>
      <c r="F18" s="8"/>
      <c r="G18" s="8"/>
    </row>
    <row r="19" spans="1:7" x14ac:dyDescent="0.2">
      <c r="A19" s="10" t="s">
        <v>3</v>
      </c>
      <c r="B19" s="9"/>
      <c r="C19" s="9"/>
      <c r="D19" s="50"/>
      <c r="E19" s="9"/>
      <c r="F19" s="8"/>
      <c r="G19" s="8"/>
    </row>
    <row r="20" spans="1:7" ht="13.5" thickBot="1" x14ac:dyDescent="0.25">
      <c r="A20" s="9"/>
      <c r="B20" s="9"/>
      <c r="C20" s="9"/>
      <c r="D20" s="50"/>
      <c r="E20" s="9"/>
      <c r="F20" s="8"/>
      <c r="G20" s="8"/>
    </row>
    <row r="21" spans="1:7" ht="13.5" thickTop="1" x14ac:dyDescent="0.2">
      <c r="A21" s="9"/>
      <c r="B21" s="38">
        <v>1</v>
      </c>
      <c r="C21" s="39" t="s">
        <v>5</v>
      </c>
      <c r="D21" s="40">
        <f>D14</f>
        <v>16000</v>
      </c>
      <c r="E21" s="9"/>
      <c r="F21" s="8"/>
      <c r="G21" s="8"/>
    </row>
    <row r="22" spans="1:7" x14ac:dyDescent="0.2">
      <c r="A22" s="9"/>
      <c r="B22" s="32">
        <f>B21+1</f>
        <v>2</v>
      </c>
      <c r="C22" s="33" t="s">
        <v>8</v>
      </c>
      <c r="D22" s="41">
        <v>3.6</v>
      </c>
      <c r="E22" s="9"/>
      <c r="F22" s="8"/>
      <c r="G22" s="8"/>
    </row>
    <row r="23" spans="1:7" x14ac:dyDescent="0.2">
      <c r="A23" s="9"/>
      <c r="B23" s="32">
        <f t="shared" ref="B23:B28" si="0">B22+1</f>
        <v>3</v>
      </c>
      <c r="C23" s="33" t="s">
        <v>9</v>
      </c>
      <c r="D23" s="42">
        <f>D21*D22</f>
        <v>57600</v>
      </c>
      <c r="E23" s="9"/>
      <c r="F23" s="8"/>
      <c r="G23" s="8"/>
    </row>
    <row r="24" spans="1:7" x14ac:dyDescent="0.2">
      <c r="A24" s="9"/>
      <c r="B24" s="32">
        <f t="shared" si="0"/>
        <v>4</v>
      </c>
      <c r="C24" s="33" t="s">
        <v>10</v>
      </c>
      <c r="D24" s="41">
        <v>7</v>
      </c>
      <c r="E24" s="9"/>
      <c r="F24" s="8"/>
      <c r="G24" s="8"/>
    </row>
    <row r="25" spans="1:7" x14ac:dyDescent="0.2">
      <c r="A25" s="9"/>
      <c r="B25" s="32">
        <f t="shared" si="0"/>
        <v>5</v>
      </c>
      <c r="C25" s="33" t="s">
        <v>11</v>
      </c>
      <c r="D25" s="41">
        <v>80500</v>
      </c>
      <c r="E25" s="9"/>
      <c r="F25" s="8"/>
      <c r="G25" s="8"/>
    </row>
    <row r="26" spans="1:7" x14ac:dyDescent="0.2">
      <c r="A26" s="9"/>
      <c r="B26" s="32">
        <f t="shared" si="0"/>
        <v>6</v>
      </c>
      <c r="C26" s="33" t="s">
        <v>13</v>
      </c>
      <c r="D26" s="41">
        <v>5</v>
      </c>
      <c r="E26" s="9"/>
      <c r="F26" s="8"/>
      <c r="G26" s="8"/>
    </row>
    <row r="27" spans="1:7" x14ac:dyDescent="0.2">
      <c r="A27" s="9"/>
      <c r="B27" s="32">
        <f t="shared" si="0"/>
        <v>7</v>
      </c>
      <c r="C27" s="33" t="s">
        <v>12</v>
      </c>
      <c r="D27" s="42">
        <f>D25/D26</f>
        <v>16100</v>
      </c>
      <c r="E27" s="9"/>
      <c r="F27" s="8"/>
      <c r="G27" s="8"/>
    </row>
    <row r="28" spans="1:7" x14ac:dyDescent="0.2">
      <c r="A28" s="9"/>
      <c r="B28" s="32">
        <f t="shared" si="0"/>
        <v>8</v>
      </c>
      <c r="C28" s="33" t="s">
        <v>16</v>
      </c>
      <c r="D28" s="42">
        <f>(D25/2)*D24/100</f>
        <v>2817.5</v>
      </c>
      <c r="E28" s="9"/>
      <c r="F28" s="8"/>
      <c r="G28" s="8"/>
    </row>
    <row r="29" spans="1:7" x14ac:dyDescent="0.2">
      <c r="A29" s="9"/>
      <c r="B29" s="32">
        <v>8</v>
      </c>
      <c r="C29" s="43" t="s">
        <v>33</v>
      </c>
      <c r="D29" s="44">
        <f>D23+D27+D28</f>
        <v>76517.5</v>
      </c>
      <c r="E29" s="9"/>
      <c r="F29" s="8"/>
      <c r="G29" s="8"/>
    </row>
    <row r="30" spans="1:7" x14ac:dyDescent="0.2">
      <c r="A30" s="9"/>
      <c r="B30" s="32"/>
      <c r="C30" s="43"/>
      <c r="D30" s="43"/>
      <c r="E30" s="9"/>
      <c r="F30" s="8"/>
      <c r="G30" s="8"/>
    </row>
    <row r="31" spans="1:7" x14ac:dyDescent="0.2">
      <c r="A31" s="9"/>
      <c r="B31" s="32">
        <v>9</v>
      </c>
      <c r="C31" s="33" t="s">
        <v>14</v>
      </c>
      <c r="D31" s="45" t="str">
        <f>IF(D29&lt;D16,"Yes","No")</f>
        <v>Yes</v>
      </c>
      <c r="E31" s="9"/>
      <c r="F31" s="8"/>
      <c r="G31" s="8"/>
    </row>
    <row r="32" spans="1:7" ht="13.5" thickBot="1" x14ac:dyDescent="0.25">
      <c r="A32" s="9"/>
      <c r="B32" s="35">
        <v>10</v>
      </c>
      <c r="C32" s="46" t="s">
        <v>15</v>
      </c>
      <c r="D32" s="47" t="str">
        <f>IF(D29&gt;D16,"Yes","No")</f>
        <v>No</v>
      </c>
      <c r="E32" s="9"/>
      <c r="F32" s="8"/>
      <c r="G32" s="8"/>
    </row>
    <row r="33" spans="1:7" ht="13.5" thickTop="1" x14ac:dyDescent="0.2">
      <c r="A33" s="9"/>
      <c r="B33" s="9"/>
      <c r="C33" s="9"/>
      <c r="D33" s="50"/>
      <c r="E33" s="9"/>
      <c r="F33" s="8"/>
      <c r="G33" s="8"/>
    </row>
    <row r="34" spans="1:7" x14ac:dyDescent="0.2">
      <c r="A34" s="9"/>
      <c r="B34" s="9"/>
      <c r="C34" s="9"/>
      <c r="D34" s="50"/>
      <c r="E34" s="9"/>
      <c r="F34" s="8"/>
      <c r="G34" s="8"/>
    </row>
    <row r="35" spans="1:7" x14ac:dyDescent="0.2">
      <c r="A35" s="9"/>
      <c r="B35" s="11"/>
      <c r="C35" s="11"/>
      <c r="D35" s="51"/>
      <c r="E35" s="11"/>
      <c r="F35" s="8"/>
      <c r="G35" s="8"/>
    </row>
    <row r="36" spans="1:7" ht="15" thickBot="1" x14ac:dyDescent="0.25">
      <c r="A36" s="11"/>
      <c r="B36" s="12"/>
      <c r="C36" s="13"/>
      <c r="D36" s="52"/>
      <c r="E36" s="14"/>
      <c r="F36" s="15"/>
      <c r="G36" s="8"/>
    </row>
    <row r="37" spans="1:7" ht="15.75" thickTop="1" thickBot="1" x14ac:dyDescent="0.25">
      <c r="A37" s="11"/>
      <c r="B37" s="48" t="s">
        <v>17</v>
      </c>
      <c r="C37" s="49"/>
      <c r="D37" s="53">
        <f>(D27+D28)/(D15-D22)</f>
        <v>14012.962962962962</v>
      </c>
      <c r="E37" s="16"/>
      <c r="F37" s="15"/>
      <c r="G37" s="8"/>
    </row>
    <row r="38" spans="1:7" ht="15" thickTop="1" x14ac:dyDescent="0.2">
      <c r="A38" s="11"/>
      <c r="B38" s="14"/>
      <c r="C38" s="14"/>
      <c r="D38" s="14"/>
      <c r="E38" s="11"/>
      <c r="F38" s="15"/>
      <c r="G38" s="8"/>
    </row>
    <row r="39" spans="1:7" ht="15" x14ac:dyDescent="0.25">
      <c r="A39" s="15"/>
      <c r="B39" s="17"/>
      <c r="C39" s="18"/>
      <c r="D39" s="19"/>
      <c r="E39" s="15"/>
      <c r="F39" s="15"/>
      <c r="G39" s="8"/>
    </row>
    <row r="40" spans="1:7" ht="14.25" x14ac:dyDescent="0.2">
      <c r="A40" s="15"/>
      <c r="B40" s="17"/>
      <c r="C40" s="17"/>
      <c r="D40" s="17"/>
      <c r="E40" s="15"/>
      <c r="F40" s="15"/>
      <c r="G40" s="8"/>
    </row>
    <row r="41" spans="1:7" x14ac:dyDescent="0.2">
      <c r="A41" s="25"/>
      <c r="B41" s="9"/>
      <c r="C41" s="9"/>
      <c r="D41" s="9"/>
      <c r="E41" s="9"/>
      <c r="F41" s="8"/>
      <c r="G41" s="8"/>
    </row>
    <row r="42" spans="1:7" x14ac:dyDescent="0.2">
      <c r="A42" s="9"/>
      <c r="B42" s="9"/>
      <c r="C42" s="9"/>
      <c r="D42" s="9"/>
      <c r="E42" s="9"/>
      <c r="F42" s="8"/>
      <c r="G42" s="8"/>
    </row>
    <row r="43" spans="1:7" x14ac:dyDescent="0.2">
      <c r="A43" s="1"/>
      <c r="B43" s="1"/>
      <c r="C43" s="1"/>
      <c r="D43" s="1"/>
      <c r="E43" s="1"/>
    </row>
    <row r="44" spans="1:7" x14ac:dyDescent="0.2">
      <c r="A44" s="1"/>
      <c r="B44" s="1"/>
      <c r="C44" s="1"/>
      <c r="D44" s="1"/>
      <c r="E44" s="1"/>
    </row>
    <row r="45" spans="1:7" x14ac:dyDescent="0.2">
      <c r="A45" s="1"/>
      <c r="B45" s="1"/>
      <c r="C45" s="1"/>
      <c r="D45" s="1"/>
      <c r="E45" s="1"/>
    </row>
    <row r="46" spans="1:7" x14ac:dyDescent="0.2">
      <c r="A46" s="1"/>
      <c r="B46" s="1"/>
      <c r="C46" s="1"/>
      <c r="D46" s="1"/>
      <c r="E46" s="1"/>
    </row>
    <row r="47" spans="1:7" x14ac:dyDescent="0.2">
      <c r="A47" s="1"/>
      <c r="B47" s="1"/>
      <c r="C47" s="1"/>
      <c r="D47" s="1"/>
      <c r="E47" s="1"/>
    </row>
  </sheetData>
  <sheetProtection password="DEC7" sheet="1" objects="1" scenarios="1" selectLockedCells="1"/>
  <mergeCells count="5">
    <mergeCell ref="A4:F5"/>
    <mergeCell ref="D2:F2"/>
    <mergeCell ref="D3:F3"/>
    <mergeCell ref="A2:C2"/>
    <mergeCell ref="A3:C3"/>
  </mergeCells>
  <phoneticPr fontId="1" type="noConversion"/>
  <pageMargins left="0.75" right="0.75" top="1" bottom="1" header="0.5" footer="0.5"/>
  <pageSetup paperSize="9" orientation="portrait" horizontalDpi="4294967292" verticalDpi="4294967292" r:id="rId1"/>
  <ignoredErrors>
    <ignoredError sqref="D21" unlockedFormula="1"/>
  </ignoredErrors>
  <drawing r:id="rId2"/>
  <legacyDrawing r:id="rId3"/>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enableFormatConditionsCalculation="0"/>
  <dimension ref="A1:H53"/>
  <sheetViews>
    <sheetView workbookViewId="0">
      <selection activeCell="I11" sqref="I11"/>
    </sheetView>
  </sheetViews>
  <sheetFormatPr baseColWidth="10" defaultColWidth="11" defaultRowHeight="12.75" x14ac:dyDescent="0.2"/>
  <cols>
    <col min="1" max="1" width="11" style="3"/>
    <col min="2" max="2" width="19.5" style="3" bestFit="1" customWidth="1"/>
    <col min="3" max="3" width="15" style="3" bestFit="1" customWidth="1"/>
    <col min="4" max="4" width="13.25" style="3" bestFit="1" customWidth="1"/>
    <col min="5" max="5" width="23.75" style="3" bestFit="1" customWidth="1"/>
    <col min="6" max="6" width="11.75" style="3" customWidth="1"/>
    <col min="7" max="16384" width="11" style="3"/>
  </cols>
  <sheetData>
    <row r="1" spans="1:8" ht="42" customHeight="1" x14ac:dyDescent="0.35">
      <c r="A1" s="4"/>
      <c r="B1" s="4"/>
      <c r="C1" s="4"/>
      <c r="D1" s="5"/>
      <c r="E1" s="23"/>
      <c r="F1" s="23"/>
    </row>
    <row r="2" spans="1:8" x14ac:dyDescent="0.2">
      <c r="A2" s="70" t="s">
        <v>0</v>
      </c>
      <c r="B2" s="70"/>
      <c r="C2" s="70"/>
      <c r="D2" s="71" t="s">
        <v>1</v>
      </c>
      <c r="E2" s="71"/>
      <c r="F2" s="71"/>
      <c r="G2" s="54"/>
      <c r="H2" s="55"/>
    </row>
    <row r="3" spans="1:8" x14ac:dyDescent="0.2">
      <c r="A3" s="73" t="s">
        <v>2</v>
      </c>
      <c r="B3" s="73"/>
      <c r="C3" s="73"/>
      <c r="D3" s="72" t="s">
        <v>29</v>
      </c>
      <c r="E3" s="72"/>
      <c r="F3" s="72"/>
      <c r="G3" s="62"/>
      <c r="H3" s="62"/>
    </row>
    <row r="4" spans="1:8" x14ac:dyDescent="0.2">
      <c r="A4" s="64" t="s">
        <v>7</v>
      </c>
      <c r="B4" s="65"/>
      <c r="C4" s="65"/>
      <c r="D4" s="65"/>
      <c r="E4" s="65"/>
      <c r="F4" s="66"/>
      <c r="G4" s="55"/>
      <c r="H4" s="55"/>
    </row>
    <row r="5" spans="1:8" x14ac:dyDescent="0.2">
      <c r="A5" s="67"/>
      <c r="B5" s="68"/>
      <c r="C5" s="68"/>
      <c r="D5" s="68"/>
      <c r="E5" s="68"/>
      <c r="F5" s="69"/>
      <c r="G5" s="55"/>
      <c r="H5" s="55"/>
    </row>
    <row r="6" spans="1:8" x14ac:dyDescent="0.2">
      <c r="A6" s="74"/>
      <c r="B6" s="74"/>
      <c r="C6" s="75"/>
      <c r="D6" s="75"/>
      <c r="E6" s="75"/>
      <c r="F6" s="75"/>
      <c r="G6" s="55"/>
      <c r="H6" s="55"/>
    </row>
    <row r="7" spans="1:8" x14ac:dyDescent="0.2">
      <c r="A7" s="76"/>
      <c r="B7" s="76"/>
      <c r="C7" s="77"/>
      <c r="D7" s="77"/>
      <c r="E7" s="77"/>
      <c r="F7" s="77"/>
      <c r="G7" s="55"/>
      <c r="H7" s="55"/>
    </row>
    <row r="8" spans="1:8" x14ac:dyDescent="0.2">
      <c r="A8" s="78" t="s">
        <v>18</v>
      </c>
      <c r="B8" s="79" t="s">
        <v>19</v>
      </c>
      <c r="C8" s="80" t="s">
        <v>20</v>
      </c>
      <c r="D8" s="81"/>
      <c r="E8" s="82"/>
      <c r="F8" s="83" t="s">
        <v>25</v>
      </c>
      <c r="G8" s="55"/>
      <c r="H8" s="55"/>
    </row>
    <row r="9" spans="1:8" x14ac:dyDescent="0.2">
      <c r="A9" s="84"/>
      <c r="B9" s="85"/>
      <c r="C9" s="79" t="s">
        <v>34</v>
      </c>
      <c r="D9" s="79" t="s">
        <v>21</v>
      </c>
      <c r="E9" s="86" t="s">
        <v>22</v>
      </c>
      <c r="F9" s="87" t="s">
        <v>26</v>
      </c>
      <c r="G9" s="55"/>
      <c r="H9" s="55"/>
    </row>
    <row r="10" spans="1:8" x14ac:dyDescent="0.2">
      <c r="A10" s="56">
        <v>0</v>
      </c>
      <c r="B10" s="88">
        <f>A10*Calculation!$D$15</f>
        <v>0</v>
      </c>
      <c r="C10" s="88">
        <f>Calculation!$D$27+Calculation!$D$28</f>
        <v>18917.5</v>
      </c>
      <c r="D10" s="88">
        <f>A10*Calculation!$D$22</f>
        <v>0</v>
      </c>
      <c r="E10" s="89">
        <f t="shared" ref="E10:E28" si="0">C10+D10</f>
        <v>18917.5</v>
      </c>
      <c r="F10" s="90" t="str">
        <f t="shared" ref="F10:F28" si="1">IF(B10&lt;E10,"EP","IHP")</f>
        <v>EP</v>
      </c>
      <c r="G10" s="55"/>
      <c r="H10" s="55"/>
    </row>
    <row r="11" spans="1:8" x14ac:dyDescent="0.2">
      <c r="A11" s="56">
        <f>A10+1000</f>
        <v>1000</v>
      </c>
      <c r="B11" s="88">
        <f>A11*Calculation!$D$15</f>
        <v>4950</v>
      </c>
      <c r="C11" s="88">
        <f>Calculation!$D$27+Calculation!$D$28</f>
        <v>18917.5</v>
      </c>
      <c r="D11" s="88">
        <f>A11*Calculation!$D$22</f>
        <v>3600</v>
      </c>
      <c r="E11" s="89">
        <f t="shared" si="0"/>
        <v>22517.5</v>
      </c>
      <c r="F11" s="90" t="str">
        <f t="shared" si="1"/>
        <v>EP</v>
      </c>
      <c r="G11" s="55"/>
      <c r="H11" s="55"/>
    </row>
    <row r="12" spans="1:8" x14ac:dyDescent="0.2">
      <c r="A12" s="56">
        <f>A10+2000</f>
        <v>2000</v>
      </c>
      <c r="B12" s="88">
        <f>A12*Calculation!$D$15</f>
        <v>9900</v>
      </c>
      <c r="C12" s="88">
        <f>Calculation!$D$27+Calculation!$D$28</f>
        <v>18917.5</v>
      </c>
      <c r="D12" s="88">
        <f>A12*Calculation!$D$22</f>
        <v>7200</v>
      </c>
      <c r="E12" s="89">
        <f t="shared" si="0"/>
        <v>26117.5</v>
      </c>
      <c r="F12" s="90" t="str">
        <f t="shared" si="1"/>
        <v>EP</v>
      </c>
      <c r="G12" s="55"/>
      <c r="H12" s="55"/>
    </row>
    <row r="13" spans="1:8" x14ac:dyDescent="0.2">
      <c r="A13" s="56">
        <f>A10+3000</f>
        <v>3000</v>
      </c>
      <c r="B13" s="88">
        <f>A13*Calculation!$D$15</f>
        <v>14850</v>
      </c>
      <c r="C13" s="88">
        <f>Calculation!$D$27+Calculation!$D$28</f>
        <v>18917.5</v>
      </c>
      <c r="D13" s="88">
        <f>A13*Calculation!$D$22</f>
        <v>10800</v>
      </c>
      <c r="E13" s="89">
        <f t="shared" si="0"/>
        <v>29717.5</v>
      </c>
      <c r="F13" s="90" t="str">
        <f t="shared" si="1"/>
        <v>EP</v>
      </c>
      <c r="G13" s="55"/>
      <c r="H13" s="55"/>
    </row>
    <row r="14" spans="1:8" x14ac:dyDescent="0.2">
      <c r="A14" s="56">
        <f>A10+4000</f>
        <v>4000</v>
      </c>
      <c r="B14" s="88">
        <f>A14*Calculation!$D$15</f>
        <v>19800</v>
      </c>
      <c r="C14" s="88">
        <f>Calculation!$D$27+Calculation!$D$28</f>
        <v>18917.5</v>
      </c>
      <c r="D14" s="88">
        <f>A14*Calculation!$D$22</f>
        <v>14400</v>
      </c>
      <c r="E14" s="89">
        <f t="shared" si="0"/>
        <v>33317.5</v>
      </c>
      <c r="F14" s="90" t="str">
        <f t="shared" si="1"/>
        <v>EP</v>
      </c>
      <c r="G14" s="55"/>
      <c r="H14" s="55"/>
    </row>
    <row r="15" spans="1:8" x14ac:dyDescent="0.2">
      <c r="A15" s="56">
        <f>A10+5000</f>
        <v>5000</v>
      </c>
      <c r="B15" s="88">
        <f>A15*Calculation!$D$15</f>
        <v>24750</v>
      </c>
      <c r="C15" s="88">
        <f>Calculation!$D$27+Calculation!$D$28</f>
        <v>18917.5</v>
      </c>
      <c r="D15" s="88">
        <f>A15*Calculation!$D$22</f>
        <v>18000</v>
      </c>
      <c r="E15" s="89">
        <f t="shared" si="0"/>
        <v>36917.5</v>
      </c>
      <c r="F15" s="90" t="str">
        <f t="shared" si="1"/>
        <v>EP</v>
      </c>
      <c r="G15" s="55"/>
      <c r="H15" s="55"/>
    </row>
    <row r="16" spans="1:8" x14ac:dyDescent="0.2">
      <c r="A16" s="56">
        <f>A10+6000</f>
        <v>6000</v>
      </c>
      <c r="B16" s="88">
        <f>A16*Calculation!$D$15</f>
        <v>29700</v>
      </c>
      <c r="C16" s="88">
        <f>Calculation!$D$27+Calculation!$D$28</f>
        <v>18917.5</v>
      </c>
      <c r="D16" s="88">
        <f>A16*Calculation!$D$22</f>
        <v>21600</v>
      </c>
      <c r="E16" s="89">
        <f t="shared" si="0"/>
        <v>40517.5</v>
      </c>
      <c r="F16" s="90" t="str">
        <f t="shared" si="1"/>
        <v>EP</v>
      </c>
      <c r="G16" s="55"/>
      <c r="H16" s="55"/>
    </row>
    <row r="17" spans="1:8" x14ac:dyDescent="0.2">
      <c r="A17" s="56">
        <f>A10+7000</f>
        <v>7000</v>
      </c>
      <c r="B17" s="88">
        <f>A17*Calculation!$D$15</f>
        <v>34650</v>
      </c>
      <c r="C17" s="88">
        <f>Calculation!$D$27+Calculation!$D$28</f>
        <v>18917.5</v>
      </c>
      <c r="D17" s="88">
        <f>A17*Calculation!$D$22</f>
        <v>25200</v>
      </c>
      <c r="E17" s="89">
        <f t="shared" si="0"/>
        <v>44117.5</v>
      </c>
      <c r="F17" s="90" t="str">
        <f t="shared" si="1"/>
        <v>EP</v>
      </c>
      <c r="G17" s="55"/>
      <c r="H17" s="55"/>
    </row>
    <row r="18" spans="1:8" x14ac:dyDescent="0.2">
      <c r="A18" s="56">
        <f>A10+8000</f>
        <v>8000</v>
      </c>
      <c r="B18" s="88">
        <f>A18*Calculation!$D$15</f>
        <v>39600</v>
      </c>
      <c r="C18" s="88">
        <f>Calculation!$D$27+Calculation!$D$28</f>
        <v>18917.5</v>
      </c>
      <c r="D18" s="88">
        <f>A18*Calculation!$D$22</f>
        <v>28800</v>
      </c>
      <c r="E18" s="89">
        <f t="shared" si="0"/>
        <v>47717.5</v>
      </c>
      <c r="F18" s="90" t="str">
        <f t="shared" si="1"/>
        <v>EP</v>
      </c>
      <c r="G18" s="55"/>
      <c r="H18" s="55"/>
    </row>
    <row r="19" spans="1:8" x14ac:dyDescent="0.2">
      <c r="A19" s="56">
        <f>A10+9000</f>
        <v>9000</v>
      </c>
      <c r="B19" s="88">
        <f>A19*Calculation!$D$15</f>
        <v>44550</v>
      </c>
      <c r="C19" s="88">
        <f>Calculation!$D$27+Calculation!$D$28</f>
        <v>18917.5</v>
      </c>
      <c r="D19" s="88">
        <f>A19*Calculation!$D$22</f>
        <v>32400</v>
      </c>
      <c r="E19" s="89">
        <f t="shared" si="0"/>
        <v>51317.5</v>
      </c>
      <c r="F19" s="90" t="str">
        <f t="shared" si="1"/>
        <v>EP</v>
      </c>
      <c r="G19" s="55"/>
      <c r="H19" s="55"/>
    </row>
    <row r="20" spans="1:8" x14ac:dyDescent="0.2">
      <c r="A20" s="56">
        <f>A10+10000</f>
        <v>10000</v>
      </c>
      <c r="B20" s="88">
        <f>A20*Calculation!$D$15</f>
        <v>49500</v>
      </c>
      <c r="C20" s="88">
        <f>Calculation!$D$27+Calculation!$D$28</f>
        <v>18917.5</v>
      </c>
      <c r="D20" s="88">
        <f>A20*Calculation!$D$22</f>
        <v>36000</v>
      </c>
      <c r="E20" s="89">
        <f t="shared" si="0"/>
        <v>54917.5</v>
      </c>
      <c r="F20" s="90" t="str">
        <f t="shared" si="1"/>
        <v>EP</v>
      </c>
      <c r="G20" s="55"/>
      <c r="H20" s="55"/>
    </row>
    <row r="21" spans="1:8" x14ac:dyDescent="0.2">
      <c r="A21" s="56">
        <f>A10+11000</f>
        <v>11000</v>
      </c>
      <c r="B21" s="88">
        <f>A21*Calculation!$D$15</f>
        <v>54450</v>
      </c>
      <c r="C21" s="88">
        <f>Calculation!$D$27+Calculation!$D$28</f>
        <v>18917.5</v>
      </c>
      <c r="D21" s="88">
        <f>A21*Calculation!$D$22</f>
        <v>39600</v>
      </c>
      <c r="E21" s="89">
        <f t="shared" si="0"/>
        <v>58517.5</v>
      </c>
      <c r="F21" s="90" t="str">
        <f t="shared" si="1"/>
        <v>EP</v>
      </c>
      <c r="G21" s="55"/>
      <c r="H21" s="55"/>
    </row>
    <row r="22" spans="1:8" x14ac:dyDescent="0.2">
      <c r="A22" s="56">
        <f>A10+12000</f>
        <v>12000</v>
      </c>
      <c r="B22" s="88">
        <f>A22*Calculation!$D$15</f>
        <v>59400</v>
      </c>
      <c r="C22" s="88">
        <f>Calculation!$D$27+Calculation!$D$28</f>
        <v>18917.5</v>
      </c>
      <c r="D22" s="88">
        <f>A22*Calculation!$D$22</f>
        <v>43200</v>
      </c>
      <c r="E22" s="89">
        <f t="shared" si="0"/>
        <v>62117.5</v>
      </c>
      <c r="F22" s="90" t="str">
        <f t="shared" si="1"/>
        <v>EP</v>
      </c>
      <c r="G22" s="55"/>
      <c r="H22" s="55"/>
    </row>
    <row r="23" spans="1:8" x14ac:dyDescent="0.2">
      <c r="A23" s="56">
        <f>A10+13000</f>
        <v>13000</v>
      </c>
      <c r="B23" s="88">
        <f>A23*Calculation!$D$15</f>
        <v>64350</v>
      </c>
      <c r="C23" s="88">
        <f>Calculation!$D$27+Calculation!$D$28</f>
        <v>18917.5</v>
      </c>
      <c r="D23" s="88">
        <f>A23*Calculation!$D$22</f>
        <v>46800</v>
      </c>
      <c r="E23" s="89">
        <f t="shared" si="0"/>
        <v>65717.5</v>
      </c>
      <c r="F23" s="90" t="str">
        <f t="shared" si="1"/>
        <v>EP</v>
      </c>
      <c r="G23" s="55"/>
      <c r="H23" s="55"/>
    </row>
    <row r="24" spans="1:8" x14ac:dyDescent="0.2">
      <c r="A24" s="56">
        <f>A10+14000</f>
        <v>14000</v>
      </c>
      <c r="B24" s="88">
        <f>A24*Calculation!$D$15</f>
        <v>69300</v>
      </c>
      <c r="C24" s="88">
        <f>Calculation!$D$27+Calculation!$D$28</f>
        <v>18917.5</v>
      </c>
      <c r="D24" s="88">
        <f>A24*Calculation!$D$22</f>
        <v>50400</v>
      </c>
      <c r="E24" s="89">
        <f t="shared" si="0"/>
        <v>69317.5</v>
      </c>
      <c r="F24" s="90" t="str">
        <f t="shared" si="1"/>
        <v>EP</v>
      </c>
      <c r="G24" s="55"/>
      <c r="H24" s="55"/>
    </row>
    <row r="25" spans="1:8" x14ac:dyDescent="0.2">
      <c r="A25" s="56">
        <f>A10+15000</f>
        <v>15000</v>
      </c>
      <c r="B25" s="88">
        <f>A25*Calculation!$D$15</f>
        <v>74250</v>
      </c>
      <c r="C25" s="88">
        <f>Calculation!$D$27+Calculation!$D$28</f>
        <v>18917.5</v>
      </c>
      <c r="D25" s="88">
        <f>A25*Calculation!$D$22</f>
        <v>54000</v>
      </c>
      <c r="E25" s="89">
        <f t="shared" si="0"/>
        <v>72917.5</v>
      </c>
      <c r="F25" s="90" t="str">
        <f t="shared" si="1"/>
        <v>IHP</v>
      </c>
      <c r="G25" s="55"/>
      <c r="H25" s="55"/>
    </row>
    <row r="26" spans="1:8" x14ac:dyDescent="0.2">
      <c r="A26" s="56">
        <f>A10+16000</f>
        <v>16000</v>
      </c>
      <c r="B26" s="88">
        <f>A26*Calculation!$D$15</f>
        <v>79200</v>
      </c>
      <c r="C26" s="88">
        <f>Calculation!$D$27+Calculation!$D$28</f>
        <v>18917.5</v>
      </c>
      <c r="D26" s="88">
        <f>A26*Calculation!$D$22</f>
        <v>57600</v>
      </c>
      <c r="E26" s="89">
        <f t="shared" si="0"/>
        <v>76517.5</v>
      </c>
      <c r="F26" s="90" t="str">
        <f t="shared" si="1"/>
        <v>IHP</v>
      </c>
      <c r="G26" s="55"/>
      <c r="H26" s="55"/>
    </row>
    <row r="27" spans="1:8" x14ac:dyDescent="0.2">
      <c r="A27" s="56">
        <f>A10+17000</f>
        <v>17000</v>
      </c>
      <c r="B27" s="88">
        <f>A27*Calculation!$D$15</f>
        <v>84150</v>
      </c>
      <c r="C27" s="88">
        <f>Calculation!$D$27+Calculation!$D$28</f>
        <v>18917.5</v>
      </c>
      <c r="D27" s="88">
        <f>A27*Calculation!$D$22</f>
        <v>61200</v>
      </c>
      <c r="E27" s="89">
        <f t="shared" si="0"/>
        <v>80117.5</v>
      </c>
      <c r="F27" s="90" t="str">
        <f t="shared" si="1"/>
        <v>IHP</v>
      </c>
      <c r="G27" s="55"/>
      <c r="H27" s="55"/>
    </row>
    <row r="28" spans="1:8" x14ac:dyDescent="0.2">
      <c r="A28" s="57">
        <f>A10+18000</f>
        <v>18000</v>
      </c>
      <c r="B28" s="91">
        <f>A28*Calculation!$D$15</f>
        <v>89100</v>
      </c>
      <c r="C28" s="91">
        <f>Calculation!$D$27+Calculation!$D$28</f>
        <v>18917.5</v>
      </c>
      <c r="D28" s="91">
        <f>A28*Calculation!$D$22</f>
        <v>64800</v>
      </c>
      <c r="E28" s="92">
        <f t="shared" si="0"/>
        <v>83717.5</v>
      </c>
      <c r="F28" s="90" t="str">
        <f t="shared" si="1"/>
        <v>IHP</v>
      </c>
      <c r="G28" s="55"/>
      <c r="H28" s="55"/>
    </row>
    <row r="29" spans="1:8" x14ac:dyDescent="0.2">
      <c r="A29" s="93"/>
      <c r="B29" s="93"/>
      <c r="C29" s="93"/>
      <c r="D29" s="93"/>
      <c r="E29" s="93"/>
      <c r="F29" s="93"/>
      <c r="G29" s="55"/>
      <c r="H29" s="55"/>
    </row>
    <row r="30" spans="1:8" x14ac:dyDescent="0.2">
      <c r="A30" s="94"/>
      <c r="B30" s="94"/>
      <c r="C30" s="94"/>
      <c r="D30" s="94"/>
      <c r="E30" s="95" t="s">
        <v>24</v>
      </c>
      <c r="F30" s="94"/>
      <c r="G30" s="55"/>
      <c r="H30" s="55"/>
    </row>
    <row r="31" spans="1:8" x14ac:dyDescent="0.2">
      <c r="A31" s="94"/>
      <c r="B31" s="94"/>
      <c r="C31" s="96"/>
      <c r="D31" s="94"/>
      <c r="E31" s="95" t="s">
        <v>23</v>
      </c>
      <c r="F31" s="94"/>
      <c r="G31" s="55"/>
      <c r="H31" s="55"/>
    </row>
    <row r="32" spans="1:8" x14ac:dyDescent="0.2">
      <c r="A32" s="94"/>
      <c r="B32" s="94"/>
      <c r="C32" s="94"/>
      <c r="D32" s="94"/>
      <c r="E32" s="94"/>
      <c r="F32" s="94"/>
      <c r="G32" s="55"/>
      <c r="H32" s="55"/>
    </row>
    <row r="33" spans="1:6" x14ac:dyDescent="0.2">
      <c r="A33" s="97"/>
      <c r="B33" s="97"/>
      <c r="C33" s="97"/>
      <c r="D33" s="97"/>
      <c r="E33" s="97"/>
      <c r="F33" s="97"/>
    </row>
    <row r="34" spans="1:6" x14ac:dyDescent="0.2">
      <c r="A34" s="97"/>
      <c r="B34" s="97"/>
      <c r="C34" s="97"/>
      <c r="D34" s="97"/>
      <c r="E34" s="97"/>
      <c r="F34" s="97"/>
    </row>
    <row r="35" spans="1:6" x14ac:dyDescent="0.2">
      <c r="A35" s="97"/>
      <c r="B35" s="97"/>
      <c r="C35" s="97"/>
      <c r="D35" s="97"/>
      <c r="E35" s="97"/>
      <c r="F35" s="97"/>
    </row>
    <row r="36" spans="1:6" x14ac:dyDescent="0.2">
      <c r="A36" s="97"/>
      <c r="B36" s="97"/>
      <c r="C36" s="97"/>
      <c r="D36" s="97"/>
      <c r="E36" s="97"/>
      <c r="F36" s="97"/>
    </row>
    <row r="37" spans="1:6" x14ac:dyDescent="0.2">
      <c r="A37" s="97"/>
      <c r="B37" s="97"/>
      <c r="C37" s="97"/>
      <c r="D37" s="97"/>
      <c r="E37" s="97"/>
      <c r="F37" s="97"/>
    </row>
    <row r="38" spans="1:6" x14ac:dyDescent="0.2">
      <c r="A38" s="97"/>
      <c r="B38" s="97"/>
      <c r="C38" s="97"/>
      <c r="D38" s="97"/>
      <c r="E38" s="97"/>
      <c r="F38" s="97"/>
    </row>
    <row r="39" spans="1:6" x14ac:dyDescent="0.2">
      <c r="A39" s="97"/>
      <c r="B39" s="97"/>
      <c r="C39" s="97"/>
      <c r="D39" s="97"/>
      <c r="E39" s="97"/>
      <c r="F39" s="97"/>
    </row>
    <row r="40" spans="1:6" x14ac:dyDescent="0.2">
      <c r="A40" s="97"/>
      <c r="B40" s="97"/>
      <c r="C40" s="97"/>
      <c r="D40" s="97"/>
      <c r="E40" s="97"/>
      <c r="F40" s="97"/>
    </row>
    <row r="41" spans="1:6" x14ac:dyDescent="0.2">
      <c r="A41" s="97"/>
      <c r="B41" s="97"/>
      <c r="C41" s="97"/>
      <c r="D41" s="97"/>
      <c r="E41" s="97"/>
      <c r="F41" s="97"/>
    </row>
    <row r="42" spans="1:6" x14ac:dyDescent="0.2">
      <c r="A42" s="97"/>
      <c r="B42" s="97"/>
      <c r="C42" s="97"/>
      <c r="D42" s="97"/>
      <c r="E42" s="97"/>
      <c r="F42" s="97"/>
    </row>
    <row r="43" spans="1:6" x14ac:dyDescent="0.2">
      <c r="A43" s="97"/>
      <c r="B43" s="97"/>
      <c r="C43" s="97"/>
      <c r="D43" s="97"/>
      <c r="E43" s="97"/>
      <c r="F43" s="97"/>
    </row>
    <row r="44" spans="1:6" x14ac:dyDescent="0.2">
      <c r="A44" s="97"/>
      <c r="B44" s="97"/>
      <c r="C44" s="97"/>
      <c r="D44" s="97"/>
      <c r="E44" s="97"/>
      <c r="F44" s="97"/>
    </row>
    <row r="45" spans="1:6" x14ac:dyDescent="0.2">
      <c r="A45" s="97"/>
      <c r="B45" s="97"/>
      <c r="C45" s="97"/>
      <c r="D45" s="97"/>
      <c r="E45" s="97"/>
      <c r="F45" s="97"/>
    </row>
    <row r="46" spans="1:6" x14ac:dyDescent="0.2">
      <c r="A46" s="97"/>
      <c r="B46" s="97"/>
      <c r="C46" s="97"/>
      <c r="D46" s="97"/>
      <c r="E46" s="97"/>
      <c r="F46" s="97"/>
    </row>
    <row r="47" spans="1:6" x14ac:dyDescent="0.2">
      <c r="A47" s="97"/>
      <c r="B47" s="97"/>
      <c r="C47" s="97"/>
      <c r="D47" s="97"/>
      <c r="E47" s="97"/>
      <c r="F47" s="97"/>
    </row>
    <row r="48" spans="1:6" x14ac:dyDescent="0.2">
      <c r="A48" s="97"/>
      <c r="B48" s="97"/>
      <c r="C48" s="97"/>
      <c r="D48" s="97"/>
      <c r="E48" s="97"/>
      <c r="F48" s="97"/>
    </row>
    <row r="49" spans="1:6" x14ac:dyDescent="0.2">
      <c r="A49" s="97"/>
      <c r="B49" s="97"/>
      <c r="C49" s="97"/>
      <c r="D49" s="97"/>
      <c r="E49" s="97"/>
      <c r="F49" s="97"/>
    </row>
    <row r="50" spans="1:6" x14ac:dyDescent="0.2">
      <c r="A50" s="97"/>
      <c r="B50" s="97"/>
      <c r="C50" s="97"/>
      <c r="D50" s="97"/>
      <c r="E50" s="97"/>
      <c r="F50" s="97"/>
    </row>
    <row r="51" spans="1:6" x14ac:dyDescent="0.2">
      <c r="A51" s="97"/>
      <c r="B51" s="97"/>
      <c r="C51" s="97"/>
      <c r="D51" s="97"/>
      <c r="E51" s="97"/>
      <c r="F51" s="97"/>
    </row>
    <row r="52" spans="1:6" x14ac:dyDescent="0.2">
      <c r="A52" s="97"/>
      <c r="B52" s="97"/>
      <c r="C52" s="97"/>
      <c r="D52" s="97"/>
      <c r="E52" s="97"/>
      <c r="F52" s="97"/>
    </row>
    <row r="53" spans="1:6" x14ac:dyDescent="0.2">
      <c r="A53" s="97"/>
      <c r="B53" s="97"/>
      <c r="C53" s="97"/>
      <c r="D53" s="97"/>
      <c r="E53" s="97"/>
      <c r="F53" s="97"/>
    </row>
  </sheetData>
  <sheetProtection password="DEC7" sheet="1" objects="1" scenarios="1"/>
  <mergeCells count="7">
    <mergeCell ref="C8:E8"/>
    <mergeCell ref="A4:F5"/>
    <mergeCell ref="A2:C2"/>
    <mergeCell ref="D2:F2"/>
    <mergeCell ref="G3:H3"/>
    <mergeCell ref="D3:F3"/>
    <mergeCell ref="A3:C3"/>
  </mergeCells>
  <phoneticPr fontId="1" type="noConversion"/>
  <pageMargins left="0.75" right="0.75" top="1" bottom="1" header="0.5" footer="0.5"/>
  <pageSetup paperSize="9" orientation="portrait" horizontalDpi="4294967292" verticalDpi="4294967292" r:id="rId1"/>
  <ignoredErrors>
    <ignoredError sqref="A11:A28" unlockedFormula="1"/>
  </ignoredErrors>
  <drawing r:id="rId2"/>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Info</vt:lpstr>
      <vt:lpstr>Calculation</vt:lpstr>
      <vt:lpstr>Graphic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heiner maas</dc:creator>
  <cp:lastModifiedBy>Laura Kim Paul</cp:lastModifiedBy>
  <dcterms:created xsi:type="dcterms:W3CDTF">2010-01-05T18:38:55Z</dcterms:created>
  <dcterms:modified xsi:type="dcterms:W3CDTF">2013-01-06T01:18:04Z</dcterms:modified>
</cp:coreProperties>
</file>